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sm90694\Desktop\PROJEKTY\Rekonštrukcia objektu šatne\"/>
    </mc:Choice>
  </mc:AlternateContent>
  <bookViews>
    <workbookView xWindow="0" yWindow="0" windowWidth="20490" windowHeight="7755" activeTab="1"/>
  </bookViews>
  <sheets>
    <sheet name="Rekapitulácia stavby" sheetId="1" r:id="rId1"/>
    <sheet name="201722 - Snežnica -  - 20..." sheetId="2" r:id="rId2"/>
  </sheets>
  <definedNames>
    <definedName name="_xlnm.Print_Titles" localSheetId="1">'201722 - Snežnica -  - 20...'!$122:$122</definedName>
    <definedName name="_xlnm.Print_Titles" localSheetId="0">'Rekapitulácia stavby'!$85:$85</definedName>
    <definedName name="_xlnm.Print_Area" localSheetId="1">'201722 - Snežnica -  - 20...'!$C$4:$Q$70,'201722 - Snežnica -  - 20...'!$C$76:$Q$106,'201722 - Snežnica -  - 20...'!$C$112:$Q$260</definedName>
    <definedName name="_xlnm.Print_Area" localSheetId="0">'Rekapitulácia stavby'!$C$4:$AP$70,'Rekapitulácia stavby'!$C$76:$AP$92</definedName>
  </definedNames>
  <calcPr calcId="152511"/>
</workbook>
</file>

<file path=xl/calcChain.xml><?xml version="1.0" encoding="utf-8"?>
<calcChain xmlns="http://schemas.openxmlformats.org/spreadsheetml/2006/main">
  <c r="AY88" i="1" l="1"/>
  <c r="AX88" i="1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Y257" i="2"/>
  <c r="W258" i="2"/>
  <c r="BK258" i="2"/>
  <c r="N258" i="2"/>
  <c r="BF258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Y253" i="2"/>
  <c r="W254" i="2"/>
  <c r="BK254" i="2"/>
  <c r="N254" i="2"/>
  <c r="BF254" i="2" s="1"/>
  <c r="BI252" i="2"/>
  <c r="BH252" i="2"/>
  <c r="BG252" i="2"/>
  <c r="BE252" i="2"/>
  <c r="AA252" i="2"/>
  <c r="Y252" i="2"/>
  <c r="W252" i="2"/>
  <c r="BK252" i="2"/>
  <c r="N252" i="2"/>
  <c r="BF252" i="2" s="1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 s="1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W238" i="2" s="1"/>
  <c r="BK240" i="2"/>
  <c r="N240" i="2"/>
  <c r="BF240" i="2" s="1"/>
  <c r="BI239" i="2"/>
  <c r="BH239" i="2"/>
  <c r="BG239" i="2"/>
  <c r="BE239" i="2"/>
  <c r="AA239" i="2"/>
  <c r="AA238" i="2"/>
  <c r="Y239" i="2"/>
  <c r="W239" i="2"/>
  <c r="BK239" i="2"/>
  <c r="N239" i="2"/>
  <c r="BF239" i="2" s="1"/>
  <c r="BI237" i="2"/>
  <c r="BH237" i="2"/>
  <c r="BG237" i="2"/>
  <c r="BE237" i="2"/>
  <c r="AA237" i="2"/>
  <c r="AA236" i="2"/>
  <c r="Y237" i="2"/>
  <c r="Y236" i="2" s="1"/>
  <c r="W237" i="2"/>
  <c r="W236" i="2"/>
  <c r="BK237" i="2"/>
  <c r="BK236" i="2" s="1"/>
  <c r="N236" i="2" s="1"/>
  <c r="N99" i="2" s="1"/>
  <c r="N237" i="2"/>
  <c r="BF237" i="2" s="1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1" i="2"/>
  <c r="BH231" i="2"/>
  <c r="BG231" i="2"/>
  <c r="BE231" i="2"/>
  <c r="AA231" i="2"/>
  <c r="Y231" i="2"/>
  <c r="W231" i="2"/>
  <c r="BK231" i="2"/>
  <c r="N231" i="2"/>
  <c r="BF231" i="2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 s="1"/>
  <c r="BI221" i="2"/>
  <c r="BH221" i="2"/>
  <c r="BG221" i="2"/>
  <c r="BE221" i="2"/>
  <c r="AA221" i="2"/>
  <c r="Y221" i="2"/>
  <c r="Y217" i="2" s="1"/>
  <c r="W221" i="2"/>
  <c r="BK221" i="2"/>
  <c r="N221" i="2"/>
  <c r="BF221" i="2" s="1"/>
  <c r="BI218" i="2"/>
  <c r="BH218" i="2"/>
  <c r="BG218" i="2"/>
  <c r="BE218" i="2"/>
  <c r="AA218" i="2"/>
  <c r="AA217" i="2" s="1"/>
  <c r="Y218" i="2"/>
  <c r="W218" i="2"/>
  <c r="BK218" i="2"/>
  <c r="N218" i="2"/>
  <c r="BF218" i="2" s="1"/>
  <c r="BI211" i="2"/>
  <c r="BH211" i="2"/>
  <c r="BG211" i="2"/>
  <c r="BE211" i="2"/>
  <c r="AA211" i="2"/>
  <c r="AA210" i="2" s="1"/>
  <c r="Y211" i="2"/>
  <c r="Y210" i="2" s="1"/>
  <c r="W211" i="2"/>
  <c r="W210" i="2" s="1"/>
  <c r="BK211" i="2"/>
  <c r="BK210" i="2" s="1"/>
  <c r="N211" i="2"/>
  <c r="BF211" i="2" s="1"/>
  <c r="BI208" i="2"/>
  <c r="BH208" i="2"/>
  <c r="BG208" i="2"/>
  <c r="BE208" i="2"/>
  <c r="AA208" i="2"/>
  <c r="AA207" i="2" s="1"/>
  <c r="Y208" i="2"/>
  <c r="Y207" i="2" s="1"/>
  <c r="W208" i="2"/>
  <c r="W207" i="2"/>
  <c r="BK208" i="2"/>
  <c r="BK207" i="2" s="1"/>
  <c r="N207" i="2" s="1"/>
  <c r="N95" i="2" s="1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2" i="2"/>
  <c r="BH182" i="2"/>
  <c r="BG182" i="2"/>
  <c r="BE182" i="2"/>
  <c r="AA182" i="2"/>
  <c r="Y182" i="2"/>
  <c r="W182" i="2"/>
  <c r="BK182" i="2"/>
  <c r="N182" i="2"/>
  <c r="BF182" i="2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5" i="2"/>
  <c r="BH175" i="2"/>
  <c r="BG175" i="2"/>
  <c r="BE175" i="2"/>
  <c r="AA175" i="2"/>
  <c r="Y175" i="2"/>
  <c r="Y174" i="2"/>
  <c r="W175" i="2"/>
  <c r="BK175" i="2"/>
  <c r="N175" i="2"/>
  <c r="BF175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 s="1"/>
  <c r="BI160" i="2"/>
  <c r="BH160" i="2"/>
  <c r="BG160" i="2"/>
  <c r="BE160" i="2"/>
  <c r="AA160" i="2"/>
  <c r="AA147" i="2" s="1"/>
  <c r="Y160" i="2"/>
  <c r="W160" i="2"/>
  <c r="BK160" i="2"/>
  <c r="N160" i="2"/>
  <c r="BF160" i="2" s="1"/>
  <c r="BI148" i="2"/>
  <c r="BH148" i="2"/>
  <c r="BG148" i="2"/>
  <c r="BE148" i="2"/>
  <c r="AA148" i="2"/>
  <c r="Y148" i="2"/>
  <c r="W148" i="2"/>
  <c r="W147" i="2" s="1"/>
  <c r="BK148" i="2"/>
  <c r="N148" i="2"/>
  <c r="BF148" i="2" s="1"/>
  <c r="BI146" i="2"/>
  <c r="BH146" i="2"/>
  <c r="BG146" i="2"/>
  <c r="BE146" i="2"/>
  <c r="AA146" i="2"/>
  <c r="Y146" i="2"/>
  <c r="W146" i="2"/>
  <c r="BK146" i="2"/>
  <c r="N146" i="2"/>
  <c r="BF146" i="2" s="1"/>
  <c r="BI143" i="2"/>
  <c r="BH143" i="2"/>
  <c r="BG143" i="2"/>
  <c r="BE143" i="2"/>
  <c r="AA143" i="2"/>
  <c r="Y143" i="2"/>
  <c r="Y142" i="2" s="1"/>
  <c r="W143" i="2"/>
  <c r="W142" i="2" s="1"/>
  <c r="BK143" i="2"/>
  <c r="N143" i="2"/>
  <c r="BF143" i="2" s="1"/>
  <c r="BI139" i="2"/>
  <c r="BH139" i="2"/>
  <c r="BG139" i="2"/>
  <c r="BE139" i="2"/>
  <c r="AA139" i="2"/>
  <c r="Y139" i="2"/>
  <c r="W139" i="2"/>
  <c r="BK139" i="2"/>
  <c r="N139" i="2"/>
  <c r="BF139" i="2" s="1"/>
  <c r="BI136" i="2"/>
  <c r="BH136" i="2"/>
  <c r="BG136" i="2"/>
  <c r="BE136" i="2"/>
  <c r="AA136" i="2"/>
  <c r="AA135" i="2" s="1"/>
  <c r="Y136" i="2"/>
  <c r="W136" i="2"/>
  <c r="W135" i="2"/>
  <c r="BK136" i="2"/>
  <c r="N136" i="2"/>
  <c r="BF136" i="2" s="1"/>
  <c r="BI134" i="2"/>
  <c r="BH134" i="2"/>
  <c r="BG134" i="2"/>
  <c r="BE134" i="2"/>
  <c r="AA134" i="2"/>
  <c r="Y134" i="2"/>
  <c r="W134" i="2"/>
  <c r="BK134" i="2"/>
  <c r="N134" i="2"/>
  <c r="BF134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 s="1"/>
  <c r="BI126" i="2"/>
  <c r="BH126" i="2"/>
  <c r="BG126" i="2"/>
  <c r="BE126" i="2"/>
  <c r="AA126" i="2"/>
  <c r="AA125" i="2" s="1"/>
  <c r="Y126" i="2"/>
  <c r="W126" i="2"/>
  <c r="W125" i="2" s="1"/>
  <c r="BK126" i="2"/>
  <c r="N126" i="2"/>
  <c r="BF126" i="2" s="1"/>
  <c r="F117" i="2"/>
  <c r="F115" i="2"/>
  <c r="M28" i="2"/>
  <c r="AS88" i="1" s="1"/>
  <c r="AS87" i="1" s="1"/>
  <c r="F81" i="2"/>
  <c r="F79" i="2"/>
  <c r="O21" i="2"/>
  <c r="E21" i="2"/>
  <c r="M120" i="2" s="1"/>
  <c r="M84" i="2"/>
  <c r="O20" i="2"/>
  <c r="O18" i="2"/>
  <c r="E18" i="2"/>
  <c r="M83" i="2" s="1"/>
  <c r="M119" i="2"/>
  <c r="O17" i="2"/>
  <c r="O15" i="2"/>
  <c r="E15" i="2"/>
  <c r="F84" i="2" s="1"/>
  <c r="O14" i="2"/>
  <c r="O12" i="2"/>
  <c r="E12" i="2"/>
  <c r="F83" i="2" s="1"/>
  <c r="O11" i="2"/>
  <c r="F6" i="2"/>
  <c r="F114" i="2" s="1"/>
  <c r="AK27" i="1"/>
  <c r="AM83" i="1"/>
  <c r="L83" i="1"/>
  <c r="AM82" i="1"/>
  <c r="L82" i="1"/>
  <c r="AM80" i="1"/>
  <c r="L80" i="1"/>
  <c r="L78" i="1"/>
  <c r="Y147" i="2" l="1"/>
  <c r="W217" i="2"/>
  <c r="W209" i="2" s="1"/>
  <c r="Y135" i="2"/>
  <c r="AA174" i="2"/>
  <c r="AA253" i="2"/>
  <c r="AA257" i="2"/>
  <c r="Y125" i="2"/>
  <c r="BK135" i="2"/>
  <c r="N135" i="2" s="1"/>
  <c r="N91" i="2" s="1"/>
  <c r="AA142" i="2"/>
  <c r="W174" i="2"/>
  <c r="Y238" i="2"/>
  <c r="W253" i="2"/>
  <c r="W257" i="2"/>
  <c r="BK257" i="2"/>
  <c r="N257" i="2" s="1"/>
  <c r="N102" i="2" s="1"/>
  <c r="BK253" i="2"/>
  <c r="N253" i="2" s="1"/>
  <c r="N101" i="2" s="1"/>
  <c r="BK238" i="2"/>
  <c r="N238" i="2" s="1"/>
  <c r="N100" i="2" s="1"/>
  <c r="BK217" i="2"/>
  <c r="N217" i="2" s="1"/>
  <c r="N98" i="2" s="1"/>
  <c r="BK174" i="2"/>
  <c r="N174" i="2" s="1"/>
  <c r="N94" i="2" s="1"/>
  <c r="BK147" i="2"/>
  <c r="N147" i="2" s="1"/>
  <c r="N93" i="2" s="1"/>
  <c r="BK142" i="2"/>
  <c r="N142" i="2" s="1"/>
  <c r="N92" i="2" s="1"/>
  <c r="BK125" i="2"/>
  <c r="M32" i="2"/>
  <c r="AV88" i="1" s="1"/>
  <c r="H34" i="2"/>
  <c r="BB88" i="1" s="1"/>
  <c r="BB87" i="1" s="1"/>
  <c r="W33" i="1" s="1"/>
  <c r="H35" i="2"/>
  <c r="BC88" i="1" s="1"/>
  <c r="BC87" i="1" s="1"/>
  <c r="W34" i="1" s="1"/>
  <c r="H36" i="2"/>
  <c r="BD88" i="1" s="1"/>
  <c r="BD87" i="1" s="1"/>
  <c r="W35" i="1" s="1"/>
  <c r="H33" i="2"/>
  <c r="BA88" i="1" s="1"/>
  <c r="BA87" i="1" s="1"/>
  <c r="M33" i="2"/>
  <c r="AW88" i="1" s="1"/>
  <c r="N210" i="2"/>
  <c r="N97" i="2" s="1"/>
  <c r="AA209" i="2"/>
  <c r="Y209" i="2"/>
  <c r="W124" i="2"/>
  <c r="N125" i="2"/>
  <c r="N90" i="2" s="1"/>
  <c r="AA124" i="2"/>
  <c r="Y124" i="2"/>
  <c r="F120" i="2"/>
  <c r="F78" i="2"/>
  <c r="M117" i="2"/>
  <c r="F119" i="2"/>
  <c r="H32" i="2"/>
  <c r="AZ88" i="1" s="1"/>
  <c r="AZ87" i="1" s="1"/>
  <c r="W123" i="2" l="1"/>
  <c r="AU88" i="1" s="1"/>
  <c r="AU87" i="1" s="1"/>
  <c r="BK209" i="2"/>
  <c r="N209" i="2" s="1"/>
  <c r="N96" i="2" s="1"/>
  <c r="BK124" i="2"/>
  <c r="N124" i="2" s="1"/>
  <c r="N89" i="2" s="1"/>
  <c r="AX87" i="1"/>
  <c r="AT88" i="1"/>
  <c r="AY87" i="1"/>
  <c r="AV87" i="1"/>
  <c r="W31" i="1"/>
  <c r="W32" i="1"/>
  <c r="AW87" i="1"/>
  <c r="AK32" i="1" s="1"/>
  <c r="AA123" i="2"/>
  <c r="Y123" i="2"/>
  <c r="BK123" i="2" l="1"/>
  <c r="N123" i="2" s="1"/>
  <c r="N88" i="2" s="1"/>
  <c r="AT87" i="1"/>
  <c r="AK31" i="1"/>
  <c r="M27" i="2"/>
  <c r="M30" i="2" s="1"/>
  <c r="L106" i="2"/>
  <c r="AG88" i="1" l="1"/>
  <c r="L38" i="2"/>
  <c r="AG87" i="1" l="1"/>
  <c r="AN88" i="1"/>
  <c r="AN87" i="1" l="1"/>
  <c r="AN92" i="1" s="1"/>
  <c r="AG92" i="1"/>
  <c r="AK26" i="1"/>
  <c r="AK29" i="1" s="1"/>
  <c r="AK37" i="1" s="1"/>
</calcChain>
</file>

<file path=xl/sharedStrings.xml><?xml version="1.0" encoding="utf-8"?>
<sst xmlns="http://schemas.openxmlformats.org/spreadsheetml/2006/main" count="1724" uniqueCount="398">
  <si>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</si>
  <si>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</si>
  <si>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</si>
  <si>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</si>
  <si>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</si>
  <si>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</si>
  <si>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</si>
  <si>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</si>
  <si>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</si>
  <si>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</si>
  <si>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</si>
  <si>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</si>
  <si>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</si>
  <si>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</si>
  <si>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22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</si>
  <si>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</si>
  <si>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</si>
  <si>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</si>
  <si>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</si>
  <si>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</si>
  <si>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</si>
  <si>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</si>
  <si>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</si>
  <si>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</si>
  <si>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</si>
  <si>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</si>
  <si>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</si>
  <si>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</si>
  <si>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</si>
  <si>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</si>
  <si>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</si>
  <si>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</si>
  <si>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</si>
  <si>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</si>
  <si>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</si>
  <si>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</si>
  <si>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</si>
  <si>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</si>
  <si>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</si>
  <si>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</si>
  <si>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</si>
  <si>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</si>
  <si>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</si>
  <si>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</si>
  <si>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</si>
  <si>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</si>
  <si>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</si>
  <si>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</si>
  <si>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</si>
  <si>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</si>
  <si>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</si>
  <si>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</si>
  <si>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</si>
  <si>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</si>
  <si>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</si>
  <si>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</si>
  <si>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</si>
  <si>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</si>
  <si>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</si>
  <si>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</si>
  <si>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</si>
  <si>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</si>
  <si>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</si>
  <si>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</si>
  <si>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</si>
  <si>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</si>
  <si>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</si>
  <si>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</si>
  <si>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</si>
  <si>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</si>
  <si>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</si>
  <si>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</si>
  <si>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{ddda9107-1e7c-4dde-a3c4-322f1020a465}</t>
  </si>
  <si>
    <t>{00000000-0000-0000-0000-000000000000}</t>
  </si>
  <si>
    <t>/</t>
  </si>
  <si>
    <t xml:space="preserve">201722 - Snežnica - </t>
  </si>
  <si>
    <t>201722 - Snežnica - 20172...</t>
  </si>
  <si>
    <t>1</t>
  </si>
  <si>
    <t>{5982db40-36a8-4ade-96fb-8325949b2742}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</si>
  <si>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</si>
  <si>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</si>
  <si>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</si>
  <si>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</si>
  <si>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</si>
  <si>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</si>
  <si>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</si>
  <si>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</si>
  <si>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</si>
  <si>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</si>
  <si>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</si>
  <si>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</si>
  <si>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</si>
  <si>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</si>
  <si>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</si>
  <si>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</si>
  <si>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</si>
  <si>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</si>
  <si>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</si>
  <si>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</si>
  <si>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</si>
  <si>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</si>
  <si>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</si>
  <si>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</si>
  <si>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</si>
  <si>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</si>
  <si>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</si>
  <si>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</si>
  <si>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</si>
  <si>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</si>
  <si>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771 - Podlahy z dlaždíc</t>
  </si>
  <si>
    <t xml:space="preserve">    781 - Dokončovacie práce a obklady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</si>
  <si>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</si>
  <si>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</si>
  <si>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</si>
  <si>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</si>
  <si>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</si>
  <si>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</si>
  <si>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</si>
  <si>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</si>
  <si>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</si>
  <si>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</si>
  <si>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</si>
  <si>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</si>
  <si>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</si>
  <si>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</si>
  <si>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</si>
  <si>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</si>
  <si>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</si>
  <si>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132111101</t>
  </si>
  <si>
    <t>Hĺbenie rýh šírky do 600 mm v  horninách tr. 1 a 2 súdržných - ručným náradím</t>
  </si>
  <si>
    <t>m3</t>
  </si>
  <si>
    <t>4</t>
  </si>
  <si>
    <t>2</t>
  </si>
  <si>
    <t>0,4*23</t>
  </si>
  <si>
    <t>VV</t>
  </si>
  <si>
    <t>Súčet</t>
  </si>
  <si>
    <t>162501102</t>
  </si>
  <si>
    <t>Vodorovné premiestnenie výkopku po spevnenej ceste z horniny tr.1-4, do 100 m3 na vzdialenosť do 3000 m</t>
  </si>
  <si>
    <t>3</t>
  </si>
  <si>
    <t>171201201</t>
  </si>
  <si>
    <t>Uloženie sypaniny na skládky do 100 m3</t>
  </si>
  <si>
    <t>6</t>
  </si>
  <si>
    <t>175101201</t>
  </si>
  <si>
    <t>Obsyp objektov sypaninou z vhodných hornín 1 až 4 bez prehodenia sypaniny</t>
  </si>
  <si>
    <t>8</t>
  </si>
  <si>
    <t>23*0,5*0,75</t>
  </si>
  <si>
    <t>5</t>
  </si>
  <si>
    <t>M</t>
  </si>
  <si>
    <t>5834530700</t>
  </si>
  <si>
    <t>Štrkodrva frakcia 0-63 STN EN 13242 + A1</t>
  </si>
  <si>
    <t>t</t>
  </si>
  <si>
    <t>10</t>
  </si>
  <si>
    <t>274271301</t>
  </si>
  <si>
    <t>Murivo základových pásov (m3) PREMAC 50x20x25 s betónovou výplňou C 16/20 hr. 200 mm</t>
  </si>
  <si>
    <t>12</t>
  </si>
  <si>
    <t>23*0,5*0,2+1*0,5*0,2*2</t>
  </si>
  <si>
    <t>7</t>
  </si>
  <si>
    <t>274313612</t>
  </si>
  <si>
    <t>Betón základových pásov, prostý tr. C 20/25</t>
  </si>
  <si>
    <t>14</t>
  </si>
  <si>
    <t>596911310</t>
  </si>
  <si>
    <t>Kladenie zámkovej dlažby strojne pre peších hr. 60 mm</t>
  </si>
  <si>
    <t>m2</t>
  </si>
  <si>
    <t>16</t>
  </si>
  <si>
    <t>23*1</t>
  </si>
  <si>
    <t>9</t>
  </si>
  <si>
    <t>5921952630</t>
  </si>
  <si>
    <t>Dlažba Low value Premac KLASIKO 20x20x6 cm, červená</t>
  </si>
  <si>
    <t>18</t>
  </si>
  <si>
    <t>622466201</t>
  </si>
  <si>
    <t>Jadrová omietka strojová hr. 20mm, 2 vrstvy</t>
  </si>
  <si>
    <t>JV</t>
  </si>
  <si>
    <t>2,6*23,07-1,15*0,87*7</t>
  </si>
  <si>
    <t>JZ</t>
  </si>
  <si>
    <t>3,3*23,07-1,15*0,87*3-1*2,1</t>
  </si>
  <si>
    <t xml:space="preserve">JZ </t>
  </si>
  <si>
    <t>30-2,06*1,14-1,15*0,87</t>
  </si>
  <si>
    <t>SV</t>
  </si>
  <si>
    <t>30-2,1</t>
  </si>
  <si>
    <t>podbitie</t>
  </si>
  <si>
    <t>23,07*1*2</t>
  </si>
  <si>
    <t>11</t>
  </si>
  <si>
    <t>622465112</t>
  </si>
  <si>
    <t>Vonkajšia omietka stien Weber - Terranova, mramorové zrná, weber.pas marmolit, strednozrnná</t>
  </si>
  <si>
    <t>0,51*23,07</t>
  </si>
  <si>
    <t>0,8*(1,2+6,82)*2</t>
  </si>
  <si>
    <t>622466115</t>
  </si>
  <si>
    <t>Príprava vonkajšieho podkladu stien BAUMIT, penetračný náter Baumit BetonKontakt</t>
  </si>
  <si>
    <t>24</t>
  </si>
  <si>
    <t>13</t>
  </si>
  <si>
    <t>622481119</t>
  </si>
  <si>
    <t>Potiahnutie vonkajších stien sklotextílnou mriežkou s celoplošným prilepením</t>
  </si>
  <si>
    <t>26</t>
  </si>
  <si>
    <t>62</t>
  </si>
  <si>
    <t>622491341</t>
  </si>
  <si>
    <t>Fasádna omietka tenkovrstvová silikátová, veľkosť zrna 1,5mm, farba biela</t>
  </si>
  <si>
    <t>28</t>
  </si>
  <si>
    <t>64</t>
  </si>
  <si>
    <t>612465135</t>
  </si>
  <si>
    <t>Vnútorná omietka stien BAUMIT, vápennocementová, strojné miešanie, ručné nanášanie, Jadrová omietka (GrobPutz 4), hr. 10 mm , vysprávky špaliet</t>
  </si>
  <si>
    <t>30</t>
  </si>
  <si>
    <t>941941031</t>
  </si>
  <si>
    <t>Montáž lešenia ľahkého pracovného radového s podlahami šírky od 0,80 do 1,00 m, výšky do 10 m</t>
  </si>
  <si>
    <t>32</t>
  </si>
  <si>
    <t>3,1*23</t>
  </si>
  <si>
    <t>3,3*23</t>
  </si>
  <si>
    <t>3,3*6,82*2</t>
  </si>
  <si>
    <t>15</t>
  </si>
  <si>
    <t>941941191</t>
  </si>
  <si>
    <t>Príplatok za prvý a každý ďalší i začatý mesiac použitia lešenia ľahkého pracovného radového s podlahami šírky od 0,80 do 1,00 m, výšky do 10 m</t>
  </si>
  <si>
    <t>34</t>
  </si>
  <si>
    <t>941941831</t>
  </si>
  <si>
    <t>Demontáž lešenia ľahkého pracovného radového s podlahami šírky nad 0,80 do 1,00 m, výšky do 10 m</t>
  </si>
  <si>
    <t>36</t>
  </si>
  <si>
    <t>17</t>
  </si>
  <si>
    <t>965081712</t>
  </si>
  <si>
    <t>Búranie dlažieb, bez podklad. lôžka z xylolit., alebo keramických dlaždíc hr. do 10 mm,  -0,02000t</t>
  </si>
  <si>
    <t>38</t>
  </si>
  <si>
    <t>miestnosti 1-02,1.06,1.07</t>
  </si>
  <si>
    <t>21,32+9,39+13,72</t>
  </si>
  <si>
    <t>968061112</t>
  </si>
  <si>
    <t>Vyvesenie dreveného okenného krídla do suti plochy do 1, 5 m2, -0,01200t</t>
  </si>
  <si>
    <t>ks</t>
  </si>
  <si>
    <t>40</t>
  </si>
  <si>
    <t>19</t>
  </si>
  <si>
    <t>968061125</t>
  </si>
  <si>
    <t>Vyvesenie dreveného dverného krídla do suti plochy do 2 m2, -0,02400t</t>
  </si>
  <si>
    <t>42</t>
  </si>
  <si>
    <t>968062245</t>
  </si>
  <si>
    <t>Vybúranie drevených rámov okien jednoduchých plochy do 2 m2,  -0,03100t</t>
  </si>
  <si>
    <t>44</t>
  </si>
  <si>
    <t>21</t>
  </si>
  <si>
    <t>968062455</t>
  </si>
  <si>
    <t>Vybúranie drevených dverových zárubní plochy do 2 m2,  -0,08800t</t>
  </si>
  <si>
    <t>46</t>
  </si>
  <si>
    <t>968071125</t>
  </si>
  <si>
    <t>Vyvesenie kovového dverného krídla do suti plochy do 2 m2</t>
  </si>
  <si>
    <t>48</t>
  </si>
  <si>
    <t>23</t>
  </si>
  <si>
    <t>978059531</t>
  </si>
  <si>
    <t>Odsekanie a odobratie stien z obkladačiek vnútorných nad 2 m2,  -0,06800t</t>
  </si>
  <si>
    <t>50</t>
  </si>
  <si>
    <t>miestnosť1 .08</t>
  </si>
  <si>
    <t>((2,1+4,45)*2++2,1*2+1,27*2+0,9*2)*2</t>
  </si>
  <si>
    <t>mistnosť 1.07</t>
  </si>
  <si>
    <t>(3,07+2,45)*1,5+(1,08*6*2)+2*2*0,87+1,08*4*2+0,95*2*2</t>
  </si>
  <si>
    <t>979081111</t>
  </si>
  <si>
    <t>Odvoz sutiny a vybúraných hmôt na skládku do 1 km</t>
  </si>
  <si>
    <t>52</t>
  </si>
  <si>
    <t>25</t>
  </si>
  <si>
    <t>979081121</t>
  </si>
  <si>
    <t>Odvoz sutiny a vybúraných hmôt na skládku za každý ďalší 1 km</t>
  </si>
  <si>
    <t>54</t>
  </si>
  <si>
    <t>979082111</t>
  </si>
  <si>
    <t>Vnútrostavenisková doprava sutiny a vybúraných hmôt do 10 m</t>
  </si>
  <si>
    <t>56</t>
  </si>
  <si>
    <t>27</t>
  </si>
  <si>
    <t>979082121</t>
  </si>
  <si>
    <t>Vnútrostavenisková doprava sutiny a vybúraných hmôt za každých ďalších 5 m</t>
  </si>
  <si>
    <t>58</t>
  </si>
  <si>
    <t>979089311</t>
  </si>
  <si>
    <t>Poplatok za skladovanie</t>
  </si>
  <si>
    <t>60</t>
  </si>
  <si>
    <t>29</t>
  </si>
  <si>
    <t>KP45</t>
  </si>
  <si>
    <t>Demontáž a montáž bleskozvodu</t>
  </si>
  <si>
    <t>kpl</t>
  </si>
  <si>
    <t>KP456</t>
  </si>
  <si>
    <t>Demontáž a montáž novej sanity vrátanie pripojenia a predsadenej steny</t>
  </si>
  <si>
    <t>31</t>
  </si>
  <si>
    <t>kp459</t>
  </si>
  <si>
    <t>Maľby vnútorné - komplet</t>
  </si>
  <si>
    <t>66</t>
  </si>
  <si>
    <t>kp478</t>
  </si>
  <si>
    <t>Demontáž zábradlia a stlpikov a montáž nového zábradlia</t>
  </si>
  <si>
    <t>68</t>
  </si>
  <si>
    <t>61</t>
  </si>
  <si>
    <t>01</t>
  </si>
  <si>
    <t>Oceľová mreža pozinkovaná na okno "O3" M+D</t>
  </si>
  <si>
    <t>70</t>
  </si>
  <si>
    <t>33</t>
  </si>
  <si>
    <t>998011001</t>
  </si>
  <si>
    <t>Presun hmôt pre budovy  (801, 803, 812), zvislá konštr. z tehál, tvárnic, z kovu výšky do 6 m</t>
  </si>
  <si>
    <t>72</t>
  </si>
  <si>
    <t>67</t>
  </si>
  <si>
    <t>711211501</t>
  </si>
  <si>
    <t>Jednozlož. hydroizolačná hmota CEMIX, kúpeľňová hydroizolácia dvojnásobná, ozn. I03 vodorová</t>
  </si>
  <si>
    <t>-1474167792</t>
  </si>
  <si>
    <t>Miestnosť 1.08</t>
  </si>
  <si>
    <t>2,1*4,45</t>
  </si>
  <si>
    <t>Miestnosť 1.07</t>
  </si>
  <si>
    <t>3,05*4,45</t>
  </si>
  <si>
    <t>764171301</t>
  </si>
  <si>
    <t>Krytina LINDAB falcovaná Seamline FOP sklon strechy do 30°</t>
  </si>
  <si>
    <t>74</t>
  </si>
  <si>
    <t>23,62*(6,49+3,3)</t>
  </si>
  <si>
    <t>35</t>
  </si>
  <si>
    <t>764171432</t>
  </si>
  <si>
    <t>Krytina LINDAB Seamline - záveterná lišta rš. 330 mm</t>
  </si>
  <si>
    <t>m</t>
  </si>
  <si>
    <t>76</t>
  </si>
  <si>
    <t>2*(6,49+3,3)</t>
  </si>
  <si>
    <t>764171452</t>
  </si>
  <si>
    <t>Krytina LINDAB Seamline - hrebeň rš. 330 mm</t>
  </si>
  <si>
    <t>78</t>
  </si>
  <si>
    <t>37</t>
  </si>
  <si>
    <t>764311822</t>
  </si>
  <si>
    <t>Demontáž krytiny hladkej strešnej z tabúľ 2000 x 1000 mm, so sklonom do 30st.,  -0,00732t</t>
  </si>
  <si>
    <t>80</t>
  </si>
  <si>
    <t>764352427</t>
  </si>
  <si>
    <t>Žľaby z pozinkovaného farbeného PZf plechu, pododkvapové polkruhové r.š. 330 mm</t>
  </si>
  <si>
    <t>82</t>
  </si>
  <si>
    <t>23,41*2</t>
  </si>
  <si>
    <t>39</t>
  </si>
  <si>
    <t>764352810</t>
  </si>
  <si>
    <t>Demontáž žľabov pododkvapových polkruhových so sklonom do 30st. rš 330 mm,  -0,00330t</t>
  </si>
  <si>
    <t>84</t>
  </si>
  <si>
    <t>764410450</t>
  </si>
  <si>
    <t>Oplechovanie parapetov z pozinkovaného farbeného PZf plechu, vrátane rohov r.š. 330 mm</t>
  </si>
  <si>
    <t>86</t>
  </si>
  <si>
    <t>41</t>
  </si>
  <si>
    <t>764454453</t>
  </si>
  <si>
    <t>Zvodové rúry z pozinkovaného farbeného PZf plechu, kruhové priemer 100 mm (vrátane tvaroviek)</t>
  </si>
  <si>
    <t>88</t>
  </si>
  <si>
    <t>4*5</t>
  </si>
  <si>
    <t>764454801</t>
  </si>
  <si>
    <t>Demontáž odpadových rúr kruhových, s priemerom 75 a 100 mm,  -0,00226t</t>
  </si>
  <si>
    <t>90</t>
  </si>
  <si>
    <t>43</t>
  </si>
  <si>
    <t>998764101</t>
  </si>
  <si>
    <t>Presun hmôt pre konštrukcie klampiarske v objektoch výšky do 6 m</t>
  </si>
  <si>
    <t>92</t>
  </si>
  <si>
    <t>765901021</t>
  </si>
  <si>
    <t>Strešná fólia DÖRKEN Delta Maxx Plus, na plné debnenie</t>
  </si>
  <si>
    <t>94</t>
  </si>
  <si>
    <t>45</t>
  </si>
  <si>
    <t>766621400</t>
  </si>
  <si>
    <t>Montáž okien plastových s hydroizolačnými ISO páskami (exteriérová a interiérová)</t>
  </si>
  <si>
    <t>96</t>
  </si>
  <si>
    <t>mat659</t>
  </si>
  <si>
    <t>Plastové okná - cena za m2</t>
  </si>
  <si>
    <t>98</t>
  </si>
  <si>
    <t>47</t>
  </si>
  <si>
    <t>766641161</t>
  </si>
  <si>
    <t>Montáž dverí plastových, vchodových, 1 m obvodu dverí</t>
  </si>
  <si>
    <t>100</t>
  </si>
  <si>
    <t>(2,1+1)*2*3</t>
  </si>
  <si>
    <t>mat1</t>
  </si>
  <si>
    <t>Plastové dvere vchodové 900/2050 vrátane zárubne a kovania</t>
  </si>
  <si>
    <t>102</t>
  </si>
  <si>
    <t>49</t>
  </si>
  <si>
    <t>766662112</t>
  </si>
  <si>
    <t>Montáž dverového krídla otočného jednokrídlového poldrážkového, do existujúcej zárubne, vrátane kovania</t>
  </si>
  <si>
    <t>104</t>
  </si>
  <si>
    <t>5491502040</t>
  </si>
  <si>
    <t>Kovanie - 2x kľučka, povrch nerez brúsený, 2x rozeta BB, FAB</t>
  </si>
  <si>
    <t>106</t>
  </si>
  <si>
    <t>51</t>
  </si>
  <si>
    <t>6117103100</t>
  </si>
  <si>
    <t>Dvere vnútorné jednokrídlové, plné, šírka 600-900 mm</t>
  </si>
  <si>
    <t>108</t>
  </si>
  <si>
    <t>766694142</t>
  </si>
  <si>
    <t>Montáž parapetnej dosky plastovej šírky do 300 mm, dĺžky 1000-2100 mm</t>
  </si>
  <si>
    <t>110</t>
  </si>
  <si>
    <t>53</t>
  </si>
  <si>
    <t>6119000980</t>
  </si>
  <si>
    <t>Vnútorné parapetné dosky plastové komôrkové,B=300mm biela, mramor, buk, zlatý dub</t>
  </si>
  <si>
    <t>112</t>
  </si>
  <si>
    <t>1,15*10+2,06</t>
  </si>
  <si>
    <t>998766101</t>
  </si>
  <si>
    <t>Presun hmot pre konštrukcie stolárske v objektoch výšky do 6 m</t>
  </si>
  <si>
    <t>114</t>
  </si>
  <si>
    <t>55</t>
  </si>
  <si>
    <t>771571112</t>
  </si>
  <si>
    <t>Montáž podláh z dlaždíc keramických do malty</t>
  </si>
  <si>
    <t>116</t>
  </si>
  <si>
    <t>5978650320</t>
  </si>
  <si>
    <t>dlaždice keramické</t>
  </si>
  <si>
    <t>118</t>
  </si>
  <si>
    <t>57</t>
  </si>
  <si>
    <t>998771101</t>
  </si>
  <si>
    <t>Presun hmôt pre podlahy z dlaždíc v objektoch výšky do 6m</t>
  </si>
  <si>
    <t>120</t>
  </si>
  <si>
    <t>65</t>
  </si>
  <si>
    <t>781441027</t>
  </si>
  <si>
    <t>Montáž obkladov vnútor. stien z obkladačiek kladených do malty veľ. 300x600 mm</t>
  </si>
  <si>
    <t>716676265</t>
  </si>
  <si>
    <t>5978650140</t>
  </si>
  <si>
    <t>CONCEPT obkladačka, rozmer 298x598x10 mm, farba svetlo - béžová</t>
  </si>
  <si>
    <t>-1973406830</t>
  </si>
  <si>
    <t>998781101</t>
  </si>
  <si>
    <t>Presun hmôt pre obklady keramické v objektoch výšky do 6 m</t>
  </si>
  <si>
    <t>126</t>
  </si>
  <si>
    <t>Rekonštrukcia objektu šatne a zázemie pri futbalovom ihrisku v Snežnici</t>
  </si>
  <si>
    <t>Snežnica</t>
  </si>
  <si>
    <t>obec Snežnica</t>
  </si>
  <si>
    <t>Obec Snežnica</t>
  </si>
  <si>
    <t>Ing, Marcel Zsóka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</si>
</sst>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b/>
      <sz val="10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/>
    <xf numFmtId="0" fontId="37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5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39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23" activePane="bottomLeft" state="frozen"/>
      <selection pane="bottomLeft" activeCell="L19" sqref="L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82" t="s">
        <v>8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6.950000000000003" customHeight="1">
      <c r="B4" s="25"/>
      <c r="C4" s="205" t="s">
        <v>11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12</v>
      </c>
      <c r="BS4" s="21" t="s">
        <v>9</v>
      </c>
    </row>
    <row r="5" spans="1:73" ht="14.45" customHeight="1">
      <c r="B5" s="25"/>
      <c r="C5" s="27"/>
      <c r="D5" s="28" t="s">
        <v>13</v>
      </c>
      <c r="E5" s="27"/>
      <c r="F5" s="27"/>
      <c r="G5" s="27"/>
      <c r="H5" s="27"/>
      <c r="I5" s="27"/>
      <c r="J5" s="27"/>
      <c r="K5" s="214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7"/>
      <c r="AQ5" s="26"/>
      <c r="BS5" s="21" t="s">
        <v>9</v>
      </c>
    </row>
    <row r="6" spans="1:73" ht="36.950000000000003" customHeight="1">
      <c r="B6" s="25"/>
      <c r="C6" s="27"/>
      <c r="D6" s="30" t="s">
        <v>15</v>
      </c>
      <c r="E6" s="27"/>
      <c r="F6" s="27"/>
      <c r="G6" s="27"/>
      <c r="H6" s="27"/>
      <c r="I6" s="27"/>
      <c r="J6" s="27"/>
      <c r="K6" s="215" t="s">
        <v>393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7"/>
      <c r="AQ6" s="26"/>
      <c r="BS6" s="21" t="s">
        <v>9</v>
      </c>
    </row>
    <row r="7" spans="1:73" ht="14.45" customHeight="1">
      <c r="B7" s="25"/>
      <c r="C7" s="27"/>
      <c r="D7" s="31" t="s">
        <v>16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17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1:73" ht="14.45" customHeight="1">
      <c r="B8" s="25"/>
      <c r="C8" s="27"/>
      <c r="D8" s="31" t="s">
        <v>18</v>
      </c>
      <c r="E8" s="27"/>
      <c r="F8" s="27"/>
      <c r="G8" s="27"/>
      <c r="H8" s="27"/>
      <c r="I8" s="27"/>
      <c r="J8" s="27"/>
      <c r="K8" s="29" t="s">
        <v>19</v>
      </c>
      <c r="L8" s="178" t="s">
        <v>394</v>
      </c>
      <c r="M8" s="178"/>
      <c r="N8" s="178"/>
      <c r="O8" s="178"/>
      <c r="P8" s="178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20</v>
      </c>
      <c r="AL8" s="27"/>
      <c r="AM8" s="27"/>
      <c r="AN8" s="29"/>
      <c r="AO8" s="27"/>
      <c r="AP8" s="27"/>
      <c r="AQ8" s="26"/>
      <c r="BS8" s="21" t="s">
        <v>9</v>
      </c>
    </row>
    <row r="9" spans="1:73" ht="14.4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1:73" ht="14.45" customHeight="1">
      <c r="B10" s="25"/>
      <c r="C10" s="27"/>
      <c r="D10" s="31" t="s">
        <v>21</v>
      </c>
      <c r="E10" s="27"/>
      <c r="F10" s="27"/>
      <c r="G10" s="27"/>
      <c r="H10" s="27"/>
      <c r="I10" s="27"/>
      <c r="J10" s="27"/>
      <c r="K10" s="27"/>
      <c r="L10" s="178" t="s">
        <v>395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22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1:73" ht="18.399999999999999" customHeight="1">
      <c r="B11" s="25"/>
      <c r="C11" s="27"/>
      <c r="D11" s="27"/>
      <c r="E11" s="29" t="s">
        <v>19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23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1:73" ht="6.9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1:73" ht="14.45" customHeight="1">
      <c r="B13" s="25"/>
      <c r="C13" s="27"/>
      <c r="D13" s="31" t="s">
        <v>24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22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1:73" ht="15">
      <c r="B14" s="25"/>
      <c r="C14" s="27"/>
      <c r="D14" s="27"/>
      <c r="E14" s="29" t="s">
        <v>19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23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1:73" ht="6.95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1:73" ht="14.45" customHeight="1">
      <c r="B16" s="25"/>
      <c r="C16" s="27"/>
      <c r="D16" s="31" t="s">
        <v>25</v>
      </c>
      <c r="E16" s="27"/>
      <c r="F16" s="27"/>
      <c r="G16" s="27"/>
      <c r="H16" s="27"/>
      <c r="I16" s="27"/>
      <c r="J16" s="27"/>
      <c r="K16" s="27"/>
      <c r="L16" s="178" t="s">
        <v>397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22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399999999999999" customHeight="1">
      <c r="B17" s="25"/>
      <c r="C17" s="27"/>
      <c r="D17" s="27"/>
      <c r="E17" s="29" t="s">
        <v>19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23</v>
      </c>
      <c r="AL17" s="27"/>
      <c r="AM17" s="27"/>
      <c r="AN17" s="29" t="s">
        <v>5</v>
      </c>
      <c r="AO17" s="27"/>
      <c r="AP17" s="27"/>
      <c r="AQ17" s="26"/>
      <c r="BS17" s="21" t="s">
        <v>26</v>
      </c>
    </row>
    <row r="18" spans="2:71" ht="6.9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27</v>
      </c>
    </row>
    <row r="19" spans="2:71" ht="14.45" customHeight="1">
      <c r="B19" s="25"/>
      <c r="C19" s="27"/>
      <c r="D19" s="31" t="s">
        <v>28</v>
      </c>
      <c r="E19" s="27"/>
      <c r="F19" s="27"/>
      <c r="G19" s="27"/>
      <c r="H19" s="27"/>
      <c r="I19" s="27"/>
      <c r="J19" s="27"/>
      <c r="K19" s="27"/>
      <c r="L19" s="17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22</v>
      </c>
      <c r="AL19" s="27"/>
      <c r="AM19" s="27"/>
      <c r="AN19" s="29" t="s">
        <v>5</v>
      </c>
      <c r="AO19" s="27"/>
      <c r="AP19" s="27"/>
      <c r="AQ19" s="26"/>
      <c r="BS19" s="21" t="s">
        <v>27</v>
      </c>
    </row>
    <row r="20" spans="2:71" ht="18.399999999999999" customHeight="1">
      <c r="B20" s="25"/>
      <c r="C20" s="27"/>
      <c r="D20" s="27"/>
      <c r="E20" s="29" t="s">
        <v>19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23</v>
      </c>
      <c r="AL20" s="27"/>
      <c r="AM20" s="27"/>
      <c r="AN20" s="29" t="s">
        <v>5</v>
      </c>
      <c r="AO20" s="27"/>
      <c r="AP20" s="27"/>
      <c r="AQ20" s="26"/>
    </row>
    <row r="21" spans="2:71" ht="6.95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71" ht="15">
      <c r="B22" s="25"/>
      <c r="C22" s="27"/>
      <c r="D22" s="31" t="s">
        <v>29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71" ht="16.5" customHeight="1">
      <c r="B23" s="25"/>
      <c r="C23" s="27"/>
      <c r="D23" s="27"/>
      <c r="E23" s="216" t="s">
        <v>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7"/>
      <c r="AP23" s="27"/>
      <c r="AQ23" s="26"/>
    </row>
    <row r="24" spans="2:71" ht="6.95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71" ht="6.95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71" ht="14.45" customHeight="1">
      <c r="B26" s="25"/>
      <c r="C26" s="27"/>
      <c r="D26" s="33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6">
        <f>ROUND(AG87,2)</f>
        <v>0</v>
      </c>
      <c r="AL26" s="187"/>
      <c r="AM26" s="187"/>
      <c r="AN26" s="187"/>
      <c r="AO26" s="187"/>
      <c r="AP26" s="27"/>
      <c r="AQ26" s="26"/>
    </row>
    <row r="27" spans="2:71" ht="14.45" customHeight="1">
      <c r="B27" s="25"/>
      <c r="C27" s="27"/>
      <c r="D27" s="33" t="s">
        <v>31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86">
        <f>ROUND(AG90,2)</f>
        <v>0</v>
      </c>
      <c r="AL27" s="186"/>
      <c r="AM27" s="186"/>
      <c r="AN27" s="186"/>
      <c r="AO27" s="186"/>
      <c r="AP27" s="27"/>
      <c r="AQ27" s="26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32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8">
        <f>ROUND(AK26+AK27,2)</f>
        <v>0</v>
      </c>
      <c r="AL29" s="189"/>
      <c r="AM29" s="189"/>
      <c r="AN29" s="189"/>
      <c r="AO29" s="189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33</v>
      </c>
      <c r="E31" s="40"/>
      <c r="F31" s="41" t="s">
        <v>34</v>
      </c>
      <c r="G31" s="40"/>
      <c r="H31" s="40"/>
      <c r="I31" s="40"/>
      <c r="J31" s="40"/>
      <c r="K31" s="40"/>
      <c r="L31" s="209">
        <v>0.2</v>
      </c>
      <c r="M31" s="210"/>
      <c r="N31" s="210"/>
      <c r="O31" s="210"/>
      <c r="P31" s="40"/>
      <c r="Q31" s="40"/>
      <c r="R31" s="40"/>
      <c r="S31" s="40"/>
      <c r="T31" s="43" t="s">
        <v>35</v>
      </c>
      <c r="U31" s="40"/>
      <c r="V31" s="40"/>
      <c r="W31" s="211">
        <f>ROUND(AZ87+SUM(CD91),2)</f>
        <v>0</v>
      </c>
      <c r="X31" s="210"/>
      <c r="Y31" s="210"/>
      <c r="Z31" s="210"/>
      <c r="AA31" s="210"/>
      <c r="AB31" s="210"/>
      <c r="AC31" s="210"/>
      <c r="AD31" s="210"/>
      <c r="AE31" s="210"/>
      <c r="AF31" s="40"/>
      <c r="AG31" s="40"/>
      <c r="AH31" s="40"/>
      <c r="AI31" s="40"/>
      <c r="AJ31" s="40"/>
      <c r="AK31" s="211">
        <f>ROUND(AV87+SUM(BY91),2)</f>
        <v>0</v>
      </c>
      <c r="AL31" s="210"/>
      <c r="AM31" s="210"/>
      <c r="AN31" s="210"/>
      <c r="AO31" s="210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36</v>
      </c>
      <c r="G32" s="40"/>
      <c r="H32" s="40"/>
      <c r="I32" s="40"/>
      <c r="J32" s="40"/>
      <c r="K32" s="40"/>
      <c r="L32" s="209">
        <v>0.2</v>
      </c>
      <c r="M32" s="210"/>
      <c r="N32" s="210"/>
      <c r="O32" s="210"/>
      <c r="P32" s="40"/>
      <c r="Q32" s="40"/>
      <c r="R32" s="40"/>
      <c r="S32" s="40"/>
      <c r="T32" s="43" t="s">
        <v>35</v>
      </c>
      <c r="U32" s="40"/>
      <c r="V32" s="40"/>
      <c r="W32" s="211">
        <f>ROUND(BA87+SUM(CE91),2)</f>
        <v>0</v>
      </c>
      <c r="X32" s="210"/>
      <c r="Y32" s="210"/>
      <c r="Z32" s="210"/>
      <c r="AA32" s="210"/>
      <c r="AB32" s="210"/>
      <c r="AC32" s="210"/>
      <c r="AD32" s="210"/>
      <c r="AE32" s="210"/>
      <c r="AF32" s="40"/>
      <c r="AG32" s="40"/>
      <c r="AH32" s="40"/>
      <c r="AI32" s="40"/>
      <c r="AJ32" s="40"/>
      <c r="AK32" s="211">
        <f>ROUND(AW87+SUM(BZ91),2)</f>
        <v>0</v>
      </c>
      <c r="AL32" s="210"/>
      <c r="AM32" s="210"/>
      <c r="AN32" s="210"/>
      <c r="AO32" s="210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37</v>
      </c>
      <c r="G33" s="40"/>
      <c r="H33" s="40"/>
      <c r="I33" s="40"/>
      <c r="J33" s="40"/>
      <c r="K33" s="40"/>
      <c r="L33" s="209">
        <v>0.2</v>
      </c>
      <c r="M33" s="210"/>
      <c r="N33" s="210"/>
      <c r="O33" s="210"/>
      <c r="P33" s="40"/>
      <c r="Q33" s="40"/>
      <c r="R33" s="40"/>
      <c r="S33" s="40"/>
      <c r="T33" s="43" t="s">
        <v>35</v>
      </c>
      <c r="U33" s="40"/>
      <c r="V33" s="40"/>
      <c r="W33" s="211">
        <f>ROUND(BB87+SUM(CF91),2)</f>
        <v>0</v>
      </c>
      <c r="X33" s="210"/>
      <c r="Y33" s="210"/>
      <c r="Z33" s="210"/>
      <c r="AA33" s="210"/>
      <c r="AB33" s="210"/>
      <c r="AC33" s="210"/>
      <c r="AD33" s="210"/>
      <c r="AE33" s="210"/>
      <c r="AF33" s="40"/>
      <c r="AG33" s="40"/>
      <c r="AH33" s="40"/>
      <c r="AI33" s="40"/>
      <c r="AJ33" s="40"/>
      <c r="AK33" s="211">
        <v>0</v>
      </c>
      <c r="AL33" s="210"/>
      <c r="AM33" s="210"/>
      <c r="AN33" s="210"/>
      <c r="AO33" s="210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38</v>
      </c>
      <c r="G34" s="40"/>
      <c r="H34" s="40"/>
      <c r="I34" s="40"/>
      <c r="J34" s="40"/>
      <c r="K34" s="40"/>
      <c r="L34" s="209">
        <v>0.2</v>
      </c>
      <c r="M34" s="210"/>
      <c r="N34" s="210"/>
      <c r="O34" s="210"/>
      <c r="P34" s="40"/>
      <c r="Q34" s="40"/>
      <c r="R34" s="40"/>
      <c r="S34" s="40"/>
      <c r="T34" s="43" t="s">
        <v>35</v>
      </c>
      <c r="U34" s="40"/>
      <c r="V34" s="40"/>
      <c r="W34" s="211">
        <f>ROUND(BC87+SUM(CG91),2)</f>
        <v>0</v>
      </c>
      <c r="X34" s="210"/>
      <c r="Y34" s="210"/>
      <c r="Z34" s="210"/>
      <c r="AA34" s="210"/>
      <c r="AB34" s="210"/>
      <c r="AC34" s="210"/>
      <c r="AD34" s="210"/>
      <c r="AE34" s="210"/>
      <c r="AF34" s="40"/>
      <c r="AG34" s="40"/>
      <c r="AH34" s="40"/>
      <c r="AI34" s="40"/>
      <c r="AJ34" s="40"/>
      <c r="AK34" s="211">
        <v>0</v>
      </c>
      <c r="AL34" s="210"/>
      <c r="AM34" s="210"/>
      <c r="AN34" s="210"/>
      <c r="AO34" s="210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39</v>
      </c>
      <c r="G35" s="40"/>
      <c r="H35" s="40"/>
      <c r="I35" s="40"/>
      <c r="J35" s="40"/>
      <c r="K35" s="40"/>
      <c r="L35" s="209">
        <v>0</v>
      </c>
      <c r="M35" s="210"/>
      <c r="N35" s="210"/>
      <c r="O35" s="210"/>
      <c r="P35" s="40"/>
      <c r="Q35" s="40"/>
      <c r="R35" s="40"/>
      <c r="S35" s="40"/>
      <c r="T35" s="43" t="s">
        <v>35</v>
      </c>
      <c r="U35" s="40"/>
      <c r="V35" s="40"/>
      <c r="W35" s="211">
        <f>ROUND(BD87+SUM(CH91),2)</f>
        <v>0</v>
      </c>
      <c r="X35" s="210"/>
      <c r="Y35" s="210"/>
      <c r="Z35" s="210"/>
      <c r="AA35" s="210"/>
      <c r="AB35" s="210"/>
      <c r="AC35" s="210"/>
      <c r="AD35" s="210"/>
      <c r="AE35" s="210"/>
      <c r="AF35" s="40"/>
      <c r="AG35" s="40"/>
      <c r="AH35" s="40"/>
      <c r="AI35" s="40"/>
      <c r="AJ35" s="40"/>
      <c r="AK35" s="211">
        <v>0</v>
      </c>
      <c r="AL35" s="210"/>
      <c r="AM35" s="210"/>
      <c r="AN35" s="210"/>
      <c r="AO35" s="210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41</v>
      </c>
      <c r="U37" s="47"/>
      <c r="V37" s="47"/>
      <c r="W37" s="47"/>
      <c r="X37" s="201" t="s">
        <v>42</v>
      </c>
      <c r="Y37" s="202"/>
      <c r="Z37" s="202"/>
      <c r="AA37" s="202"/>
      <c r="AB37" s="202"/>
      <c r="AC37" s="47"/>
      <c r="AD37" s="47"/>
      <c r="AE37" s="47"/>
      <c r="AF37" s="47"/>
      <c r="AG37" s="47"/>
      <c r="AH37" s="47"/>
      <c r="AI37" s="47"/>
      <c r="AJ37" s="47"/>
      <c r="AK37" s="203">
        <f>SUM(AK29:AK35)</f>
        <v>0</v>
      </c>
      <c r="AL37" s="202"/>
      <c r="AM37" s="202"/>
      <c r="AN37" s="202"/>
      <c r="AO37" s="204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>
      <c r="B49" s="34"/>
      <c r="C49" s="35"/>
      <c r="D49" s="49" t="s">
        <v>43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44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>
      <c r="B58" s="34"/>
      <c r="C58" s="35"/>
      <c r="D58" s="54" t="s">
        <v>45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46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46</v>
      </c>
      <c r="AN58" s="55"/>
      <c r="AO58" s="57"/>
      <c r="AP58" s="35"/>
      <c r="AQ58" s="36"/>
    </row>
    <row r="59" spans="2:43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>
      <c r="B60" s="34"/>
      <c r="C60" s="35"/>
      <c r="D60" s="49" t="s">
        <v>47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48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>
      <c r="B69" s="34"/>
      <c r="C69" s="35"/>
      <c r="D69" s="54" t="s">
        <v>45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46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46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5" t="s">
        <v>49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6"/>
    </row>
    <row r="77" spans="2:43" s="3" customFormat="1" ht="14.45" customHeight="1">
      <c r="B77" s="64"/>
      <c r="C77" s="31" t="s">
        <v>13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15</v>
      </c>
      <c r="D78" s="69"/>
      <c r="E78" s="69"/>
      <c r="F78" s="69"/>
      <c r="G78" s="69"/>
      <c r="H78" s="69"/>
      <c r="I78" s="69"/>
      <c r="J78" s="69"/>
      <c r="K78" s="69"/>
      <c r="L78" s="207" t="str">
        <f>K6</f>
        <v>Rekonštrukcia objektu šatne a zázemie pri futbalovom ihrisku v Snežnici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18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20</v>
      </c>
      <c r="AJ80" s="35"/>
      <c r="AK80" s="35"/>
      <c r="AL80" s="35"/>
      <c r="AM80" s="72" t="str">
        <f>IF(AN8= "","",AN8)</f>
        <v/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21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25</v>
      </c>
      <c r="AJ82" s="35"/>
      <c r="AK82" s="35"/>
      <c r="AL82" s="35"/>
      <c r="AM82" s="196" t="str">
        <f>IF(E17="","",E17)</f>
        <v xml:space="preserve"> </v>
      </c>
      <c r="AN82" s="196"/>
      <c r="AO82" s="196"/>
      <c r="AP82" s="196"/>
      <c r="AQ82" s="36"/>
      <c r="AS82" s="192" t="s">
        <v>50</v>
      </c>
      <c r="AT82" s="19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24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28</v>
      </c>
      <c r="AJ83" s="35"/>
      <c r="AK83" s="35"/>
      <c r="AL83" s="35"/>
      <c r="AM83" s="196" t="str">
        <f>IF(E20="","",E20)</f>
        <v xml:space="preserve"> </v>
      </c>
      <c r="AN83" s="196"/>
      <c r="AO83" s="196"/>
      <c r="AP83" s="196"/>
      <c r="AQ83" s="36"/>
      <c r="AS83" s="194"/>
      <c r="AT83" s="195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4"/>
      <c r="AT84" s="195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97" t="s">
        <v>51</v>
      </c>
      <c r="D85" s="198"/>
      <c r="E85" s="198"/>
      <c r="F85" s="198"/>
      <c r="G85" s="198"/>
      <c r="H85" s="74"/>
      <c r="I85" s="199" t="s">
        <v>52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9" t="s">
        <v>53</v>
      </c>
      <c r="AH85" s="198"/>
      <c r="AI85" s="198"/>
      <c r="AJ85" s="198"/>
      <c r="AK85" s="198"/>
      <c r="AL85" s="198"/>
      <c r="AM85" s="198"/>
      <c r="AN85" s="199" t="s">
        <v>54</v>
      </c>
      <c r="AO85" s="198"/>
      <c r="AP85" s="200"/>
      <c r="AQ85" s="36"/>
      <c r="AS85" s="75" t="s">
        <v>55</v>
      </c>
      <c r="AT85" s="76" t="s">
        <v>56</v>
      </c>
      <c r="AU85" s="76" t="s">
        <v>57</v>
      </c>
      <c r="AV85" s="76" t="s">
        <v>58</v>
      </c>
      <c r="AW85" s="76" t="s">
        <v>59</v>
      </c>
      <c r="AX85" s="76" t="s">
        <v>60</v>
      </c>
      <c r="AY85" s="76" t="s">
        <v>61</v>
      </c>
      <c r="AZ85" s="76" t="s">
        <v>62</v>
      </c>
      <c r="BA85" s="76" t="s">
        <v>63</v>
      </c>
      <c r="BB85" s="76" t="s">
        <v>64</v>
      </c>
      <c r="BC85" s="76" t="s">
        <v>65</v>
      </c>
      <c r="BD85" s="77" t="s">
        <v>66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67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91">
        <f>ROUND(AG88,2)</f>
        <v>0</v>
      </c>
      <c r="AH87" s="191"/>
      <c r="AI87" s="191"/>
      <c r="AJ87" s="191"/>
      <c r="AK87" s="191"/>
      <c r="AL87" s="191"/>
      <c r="AM87" s="191"/>
      <c r="AN87" s="180">
        <f>SUM(AG87,AT87)</f>
        <v>0</v>
      </c>
      <c r="AO87" s="180"/>
      <c r="AP87" s="180"/>
      <c r="AQ87" s="70"/>
      <c r="AS87" s="81">
        <f>ROUND(AS88,2)</f>
        <v>0</v>
      </c>
      <c r="AT87" s="82">
        <f>ROUND(SUM(AV87:AW87),2)</f>
        <v>0</v>
      </c>
      <c r="AU87" s="83">
        <f>ROUND(AU88,5)</f>
        <v>134.26981000000001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68</v>
      </c>
      <c r="BT87" s="85" t="s">
        <v>69</v>
      </c>
      <c r="BU87" s="86" t="s">
        <v>70</v>
      </c>
      <c r="BV87" s="85" t="s">
        <v>71</v>
      </c>
      <c r="BW87" s="85" t="s">
        <v>72</v>
      </c>
      <c r="BX87" s="85" t="s">
        <v>73</v>
      </c>
    </row>
    <row r="88" spans="1:76" s="5" customFormat="1" ht="63" customHeight="1">
      <c r="A88" s="87" t="s">
        <v>74</v>
      </c>
      <c r="B88" s="88"/>
      <c r="C88" s="89"/>
      <c r="D88" s="190" t="s">
        <v>75</v>
      </c>
      <c r="E88" s="190"/>
      <c r="F88" s="190"/>
      <c r="G88" s="190"/>
      <c r="H88" s="190"/>
      <c r="I88" s="90"/>
      <c r="J88" s="190" t="s">
        <v>76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84">
        <f>'201722 - Snežnica -  - 20...'!M30</f>
        <v>0</v>
      </c>
      <c r="AH88" s="185"/>
      <c r="AI88" s="185"/>
      <c r="AJ88" s="185"/>
      <c r="AK88" s="185"/>
      <c r="AL88" s="185"/>
      <c r="AM88" s="185"/>
      <c r="AN88" s="184">
        <f>SUM(AG88,AT88)</f>
        <v>0</v>
      </c>
      <c r="AO88" s="185"/>
      <c r="AP88" s="185"/>
      <c r="AQ88" s="91"/>
      <c r="AS88" s="92">
        <f>'201722 - Snežnica -  - 20...'!M28</f>
        <v>0</v>
      </c>
      <c r="AT88" s="93">
        <f>ROUND(SUM(AV88:AW88),2)</f>
        <v>0</v>
      </c>
      <c r="AU88" s="94">
        <f>'201722 - Snežnica -  - 20...'!W123</f>
        <v>134.2698068</v>
      </c>
      <c r="AV88" s="93">
        <f>'201722 - Snežnica -  - 20...'!M32</f>
        <v>0</v>
      </c>
      <c r="AW88" s="93">
        <f>'201722 - Snežnica -  - 20...'!M33</f>
        <v>0</v>
      </c>
      <c r="AX88" s="93">
        <f>'201722 - Snežnica -  - 20...'!M34</f>
        <v>0</v>
      </c>
      <c r="AY88" s="93">
        <f>'201722 - Snežnica -  - 20...'!M35</f>
        <v>0</v>
      </c>
      <c r="AZ88" s="93">
        <f>'201722 - Snežnica -  - 20...'!H32</f>
        <v>0</v>
      </c>
      <c r="BA88" s="93">
        <f>'201722 - Snežnica -  - 20...'!H33</f>
        <v>0</v>
      </c>
      <c r="BB88" s="93">
        <f>'201722 - Snežnica -  - 20...'!H34</f>
        <v>0</v>
      </c>
      <c r="BC88" s="93">
        <f>'201722 - Snežnica -  - 20...'!H35</f>
        <v>0</v>
      </c>
      <c r="BD88" s="95">
        <f>'201722 - Snežnica -  - 20...'!H36</f>
        <v>0</v>
      </c>
      <c r="BT88" s="96" t="s">
        <v>77</v>
      </c>
      <c r="BV88" s="96" t="s">
        <v>71</v>
      </c>
      <c r="BW88" s="96" t="s">
        <v>78</v>
      </c>
      <c r="BX88" s="96" t="s">
        <v>72</v>
      </c>
    </row>
    <row r="89" spans="1:76">
      <c r="B89" s="2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6"/>
    </row>
    <row r="90" spans="1:76" s="1" customFormat="1" ht="30" customHeight="1">
      <c r="B90" s="34"/>
      <c r="C90" s="79" t="s">
        <v>79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80">
        <v>0</v>
      </c>
      <c r="AH90" s="180"/>
      <c r="AI90" s="180"/>
      <c r="AJ90" s="180"/>
      <c r="AK90" s="180"/>
      <c r="AL90" s="180"/>
      <c r="AM90" s="180"/>
      <c r="AN90" s="180">
        <v>0</v>
      </c>
      <c r="AO90" s="180"/>
      <c r="AP90" s="180"/>
      <c r="AQ90" s="36"/>
      <c r="AS90" s="75" t="s">
        <v>80</v>
      </c>
      <c r="AT90" s="76" t="s">
        <v>81</v>
      </c>
      <c r="AU90" s="76" t="s">
        <v>33</v>
      </c>
      <c r="AV90" s="77" t="s">
        <v>56</v>
      </c>
    </row>
    <row r="91" spans="1:7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7"/>
      <c r="AT91" s="55"/>
      <c r="AU91" s="55"/>
      <c r="AV91" s="57"/>
    </row>
    <row r="92" spans="1:76" s="1" customFormat="1" ht="30" customHeight="1">
      <c r="B92" s="34"/>
      <c r="C92" s="98" t="s">
        <v>82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81">
        <f>ROUND(AG87+AG90,2)</f>
        <v>0</v>
      </c>
      <c r="AH92" s="181"/>
      <c r="AI92" s="181"/>
      <c r="AJ92" s="181"/>
      <c r="AK92" s="181"/>
      <c r="AL92" s="181"/>
      <c r="AM92" s="181"/>
      <c r="AN92" s="181">
        <f>AN87+AN90</f>
        <v>0</v>
      </c>
      <c r="AO92" s="181"/>
      <c r="AP92" s="181"/>
      <c r="AQ92" s="36"/>
    </row>
    <row r="93" spans="1:76" s="1" customFormat="1" ht="6.95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201722 - Snežnica -  - 20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1"/>
  <sheetViews>
    <sheetView showGridLines="0" tabSelected="1" workbookViewId="0">
      <pane ySplit="1" topLeftCell="A208" activePane="bottomLeft" state="frozen"/>
      <selection pane="bottomLeft" activeCell="AD32" sqref="AD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4"/>
      <c r="C1" s="14"/>
      <c r="D1" s="15" t="s">
        <v>1</v>
      </c>
      <c r="E1" s="14"/>
      <c r="F1" s="16" t="s">
        <v>83</v>
      </c>
      <c r="G1" s="16"/>
      <c r="H1" s="219" t="s">
        <v>84</v>
      </c>
      <c r="I1" s="219"/>
      <c r="J1" s="219"/>
      <c r="K1" s="219"/>
      <c r="L1" s="16" t="s">
        <v>85</v>
      </c>
      <c r="M1" s="14"/>
      <c r="N1" s="14"/>
      <c r="O1" s="15" t="s">
        <v>86</v>
      </c>
      <c r="P1" s="14"/>
      <c r="Q1" s="14"/>
      <c r="R1" s="14"/>
      <c r="S1" s="16" t="s">
        <v>87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21" t="s">
        <v>78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69</v>
      </c>
    </row>
    <row r="4" spans="1:66" ht="36.950000000000003" customHeight="1">
      <c r="B4" s="25"/>
      <c r="C4" s="205" t="s">
        <v>88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12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15</v>
      </c>
      <c r="E6" s="27"/>
      <c r="F6" s="250" t="str">
        <f>'Rekapitulácia stavby'!K6</f>
        <v>Rekonštrukcia objektu šatne a zázemie pri futbalovom ihrisku v Snežnici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7"/>
      <c r="R6" s="26"/>
    </row>
    <row r="7" spans="1:66" s="1" customFormat="1" ht="32.85" customHeight="1">
      <c r="B7" s="34"/>
      <c r="C7" s="35"/>
      <c r="D7" s="30" t="s">
        <v>89</v>
      </c>
      <c r="E7" s="35"/>
      <c r="F7" s="215" t="s">
        <v>393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5"/>
      <c r="R7" s="36"/>
    </row>
    <row r="8" spans="1:66" s="1" customFormat="1" ht="14.45" customHeight="1">
      <c r="B8" s="34"/>
      <c r="C8" s="35"/>
      <c r="D8" s="31" t="s">
        <v>16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17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18</v>
      </c>
      <c r="E9" s="35"/>
      <c r="F9" s="179" t="s">
        <v>394</v>
      </c>
      <c r="G9" s="35"/>
      <c r="H9" s="35"/>
      <c r="I9" s="35"/>
      <c r="J9" s="35"/>
      <c r="K9" s="35"/>
      <c r="L9" s="35"/>
      <c r="M9" s="31" t="s">
        <v>20</v>
      </c>
      <c r="N9" s="35"/>
      <c r="O9" s="239"/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21</v>
      </c>
      <c r="E11" s="35"/>
      <c r="F11" s="177" t="s">
        <v>396</v>
      </c>
      <c r="G11" s="35"/>
      <c r="H11" s="35"/>
      <c r="I11" s="35"/>
      <c r="J11" s="35"/>
      <c r="K11" s="35"/>
      <c r="L11" s="35"/>
      <c r="M11" s="31" t="s">
        <v>22</v>
      </c>
      <c r="N11" s="35"/>
      <c r="O11" s="214" t="str">
        <f>IF('Rekapitulácia stavby'!AN10="","",'Rekapitulácia stavby'!AN10)</f>
        <v/>
      </c>
      <c r="P11" s="214"/>
      <c r="Q11" s="35"/>
      <c r="R11" s="36"/>
    </row>
    <row r="12" spans="1:66" s="1" customFormat="1" ht="18" customHeight="1">
      <c r="B12" s="34"/>
      <c r="C12" s="35"/>
      <c r="D12" s="35"/>
      <c r="E12" s="29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31" t="s">
        <v>23</v>
      </c>
      <c r="N12" s="35"/>
      <c r="O12" s="214" t="str">
        <f>IF('Rekapitulácia stavby'!AN11="","",'Rekapitulácia stavby'!AN11)</f>
        <v/>
      </c>
      <c r="P12" s="214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24</v>
      </c>
      <c r="E14" s="35"/>
      <c r="F14" s="35"/>
      <c r="G14" s="35"/>
      <c r="H14" s="35"/>
      <c r="I14" s="35"/>
      <c r="J14" s="35"/>
      <c r="K14" s="35"/>
      <c r="L14" s="35"/>
      <c r="M14" s="31" t="s">
        <v>22</v>
      </c>
      <c r="N14" s="35"/>
      <c r="O14" s="214" t="str">
        <f>IF('Rekapitulácia stavby'!AN13="","",'Rekapitulácia stavby'!AN13)</f>
        <v/>
      </c>
      <c r="P14" s="214"/>
      <c r="Q14" s="35"/>
      <c r="R14" s="36"/>
    </row>
    <row r="15" spans="1:66" s="1" customFormat="1" ht="18" customHeight="1">
      <c r="B15" s="34"/>
      <c r="C15" s="35"/>
      <c r="D15" s="35"/>
      <c r="E15" s="29" t="str">
        <f>IF('Rekapitulácia stavby'!E14="","",'Rekapitulácia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23</v>
      </c>
      <c r="N15" s="35"/>
      <c r="O15" s="214" t="str">
        <f>IF('Rekapitulácia stavby'!AN14="","",'Rekapitulácia stavby'!AN14)</f>
        <v/>
      </c>
      <c r="P15" s="214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25</v>
      </c>
      <c r="E17" s="35"/>
      <c r="F17" s="177" t="s">
        <v>397</v>
      </c>
      <c r="G17" s="35"/>
      <c r="H17" s="35"/>
      <c r="I17" s="35"/>
      <c r="J17" s="35"/>
      <c r="K17" s="35"/>
      <c r="L17" s="35"/>
      <c r="M17" s="31" t="s">
        <v>22</v>
      </c>
      <c r="N17" s="35"/>
      <c r="O17" s="214" t="str">
        <f>IF('Rekapitulácia stavby'!AN16="","",'Rekapitulácia stavby'!AN16)</f>
        <v/>
      </c>
      <c r="P17" s="214"/>
      <c r="Q17" s="35"/>
      <c r="R17" s="36"/>
    </row>
    <row r="18" spans="2:18" s="1" customFormat="1" ht="18" customHeight="1">
      <c r="B18" s="34"/>
      <c r="C18" s="35"/>
      <c r="D18" s="35"/>
      <c r="E18" s="29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1" t="s">
        <v>23</v>
      </c>
      <c r="N18" s="35"/>
      <c r="O18" s="214" t="str">
        <f>IF('Rekapitulácia stavby'!AN17="","",'Rekapitulácia stavby'!AN17)</f>
        <v/>
      </c>
      <c r="P18" s="214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28</v>
      </c>
      <c r="E20" s="35"/>
      <c r="F20" s="177"/>
      <c r="G20" s="35"/>
      <c r="H20" s="35"/>
      <c r="I20" s="35"/>
      <c r="J20" s="35"/>
      <c r="K20" s="35"/>
      <c r="L20" s="35"/>
      <c r="M20" s="31" t="s">
        <v>22</v>
      </c>
      <c r="N20" s="35"/>
      <c r="O20" s="214" t="str">
        <f>IF('Rekapitulácia stavby'!AN19="","",'Rekapitulácia stavby'!AN19)</f>
        <v/>
      </c>
      <c r="P20" s="214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31" t="s">
        <v>23</v>
      </c>
      <c r="N21" s="35"/>
      <c r="O21" s="214" t="str">
        <f>IF('Rekapitulácia stavby'!AN20="","",'Rekapitulácia stavby'!AN20)</f>
        <v/>
      </c>
      <c r="P21" s="214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29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16" t="s">
        <v>5</v>
      </c>
      <c r="F24" s="216"/>
      <c r="G24" s="216"/>
      <c r="H24" s="216"/>
      <c r="I24" s="216"/>
      <c r="J24" s="216"/>
      <c r="K24" s="216"/>
      <c r="L24" s="21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1" t="s">
        <v>90</v>
      </c>
      <c r="E27" s="35"/>
      <c r="F27" s="35"/>
      <c r="G27" s="35"/>
      <c r="H27" s="35"/>
      <c r="I27" s="35"/>
      <c r="J27" s="35"/>
      <c r="K27" s="35"/>
      <c r="L27" s="35"/>
      <c r="M27" s="186">
        <f>N88</f>
        <v>0</v>
      </c>
      <c r="N27" s="186"/>
      <c r="O27" s="186"/>
      <c r="P27" s="186"/>
      <c r="Q27" s="35"/>
      <c r="R27" s="36"/>
    </row>
    <row r="28" spans="2:18" s="1" customFormat="1" ht="14.45" customHeight="1">
      <c r="B28" s="34"/>
      <c r="C28" s="35"/>
      <c r="D28" s="33" t="s">
        <v>91</v>
      </c>
      <c r="E28" s="35"/>
      <c r="F28" s="35"/>
      <c r="G28" s="35"/>
      <c r="H28" s="35"/>
      <c r="I28" s="35"/>
      <c r="J28" s="35"/>
      <c r="K28" s="35"/>
      <c r="L28" s="35"/>
      <c r="M28" s="186">
        <f>N104</f>
        <v>0</v>
      </c>
      <c r="N28" s="186"/>
      <c r="O28" s="186"/>
      <c r="P28" s="18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2" t="s">
        <v>32</v>
      </c>
      <c r="E30" s="35"/>
      <c r="F30" s="35"/>
      <c r="G30" s="35"/>
      <c r="H30" s="35"/>
      <c r="I30" s="35"/>
      <c r="J30" s="35"/>
      <c r="K30" s="35"/>
      <c r="L30" s="35"/>
      <c r="M30" s="260">
        <f>ROUND(M27+M28,2)</f>
        <v>0</v>
      </c>
      <c r="N30" s="238"/>
      <c r="O30" s="238"/>
      <c r="P30" s="23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33</v>
      </c>
      <c r="E32" s="41" t="s">
        <v>34</v>
      </c>
      <c r="F32" s="42">
        <v>0.2</v>
      </c>
      <c r="G32" s="103" t="s">
        <v>35</v>
      </c>
      <c r="H32" s="257">
        <f>ROUND((SUM(BE104:BE105)+SUM(BE123:BE260)), 2)</f>
        <v>0</v>
      </c>
      <c r="I32" s="238"/>
      <c r="J32" s="238"/>
      <c r="K32" s="35"/>
      <c r="L32" s="35"/>
      <c r="M32" s="257">
        <f>ROUND(ROUND((SUM(BE104:BE105)+SUM(BE123:BE260)), 2)*F32, 2)</f>
        <v>0</v>
      </c>
      <c r="N32" s="238"/>
      <c r="O32" s="238"/>
      <c r="P32" s="238"/>
      <c r="Q32" s="35"/>
      <c r="R32" s="36"/>
    </row>
    <row r="33" spans="2:18" s="1" customFormat="1" ht="14.45" customHeight="1">
      <c r="B33" s="34"/>
      <c r="C33" s="35"/>
      <c r="D33" s="35"/>
      <c r="E33" s="41" t="s">
        <v>36</v>
      </c>
      <c r="F33" s="42">
        <v>0.2</v>
      </c>
      <c r="G33" s="103" t="s">
        <v>35</v>
      </c>
      <c r="H33" s="257">
        <f>ROUND((SUM(BF104:BF105)+SUM(BF123:BF260)), 2)</f>
        <v>0</v>
      </c>
      <c r="I33" s="238"/>
      <c r="J33" s="238"/>
      <c r="K33" s="35"/>
      <c r="L33" s="35"/>
      <c r="M33" s="257">
        <f>ROUND(ROUND((SUM(BF104:BF105)+SUM(BF123:BF260)), 2)*F33, 2)</f>
        <v>0</v>
      </c>
      <c r="N33" s="238"/>
      <c r="O33" s="238"/>
      <c r="P33" s="238"/>
      <c r="Q33" s="35"/>
      <c r="R33" s="36"/>
    </row>
    <row r="34" spans="2:18" s="1" customFormat="1" ht="14.45" hidden="1" customHeight="1">
      <c r="B34" s="34"/>
      <c r="C34" s="35"/>
      <c r="D34" s="35"/>
      <c r="E34" s="41" t="s">
        <v>37</v>
      </c>
      <c r="F34" s="42">
        <v>0.2</v>
      </c>
      <c r="G34" s="103" t="s">
        <v>35</v>
      </c>
      <c r="H34" s="257">
        <f>ROUND((SUM(BG104:BG105)+SUM(BG123:BG260)), 2)</f>
        <v>0</v>
      </c>
      <c r="I34" s="238"/>
      <c r="J34" s="238"/>
      <c r="K34" s="35"/>
      <c r="L34" s="35"/>
      <c r="M34" s="257">
        <v>0</v>
      </c>
      <c r="N34" s="238"/>
      <c r="O34" s="238"/>
      <c r="P34" s="238"/>
      <c r="Q34" s="35"/>
      <c r="R34" s="36"/>
    </row>
    <row r="35" spans="2:18" s="1" customFormat="1" ht="14.45" hidden="1" customHeight="1">
      <c r="B35" s="34"/>
      <c r="C35" s="35"/>
      <c r="D35" s="35"/>
      <c r="E35" s="41" t="s">
        <v>38</v>
      </c>
      <c r="F35" s="42">
        <v>0.2</v>
      </c>
      <c r="G35" s="103" t="s">
        <v>35</v>
      </c>
      <c r="H35" s="257">
        <f>ROUND((SUM(BH104:BH105)+SUM(BH123:BH260)), 2)</f>
        <v>0</v>
      </c>
      <c r="I35" s="238"/>
      <c r="J35" s="238"/>
      <c r="K35" s="35"/>
      <c r="L35" s="35"/>
      <c r="M35" s="257">
        <v>0</v>
      </c>
      <c r="N35" s="238"/>
      <c r="O35" s="238"/>
      <c r="P35" s="238"/>
      <c r="Q35" s="35"/>
      <c r="R35" s="36"/>
    </row>
    <row r="36" spans="2:18" s="1" customFormat="1" ht="14.45" hidden="1" customHeight="1">
      <c r="B36" s="34"/>
      <c r="C36" s="35"/>
      <c r="D36" s="35"/>
      <c r="E36" s="41" t="s">
        <v>39</v>
      </c>
      <c r="F36" s="42">
        <v>0</v>
      </c>
      <c r="G36" s="103" t="s">
        <v>35</v>
      </c>
      <c r="H36" s="257">
        <f>ROUND((SUM(BI104:BI105)+SUM(BI123:BI260)), 2)</f>
        <v>0</v>
      </c>
      <c r="I36" s="238"/>
      <c r="J36" s="238"/>
      <c r="K36" s="35"/>
      <c r="L36" s="35"/>
      <c r="M36" s="257">
        <v>0</v>
      </c>
      <c r="N36" s="238"/>
      <c r="O36" s="238"/>
      <c r="P36" s="23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99"/>
      <c r="D38" s="104" t="s">
        <v>40</v>
      </c>
      <c r="E38" s="74"/>
      <c r="F38" s="74"/>
      <c r="G38" s="105" t="s">
        <v>41</v>
      </c>
      <c r="H38" s="106" t="s">
        <v>42</v>
      </c>
      <c r="I38" s="74"/>
      <c r="J38" s="74"/>
      <c r="K38" s="74"/>
      <c r="L38" s="258">
        <f>SUM(M30:M36)</f>
        <v>0</v>
      </c>
      <c r="M38" s="258"/>
      <c r="N38" s="258"/>
      <c r="O38" s="258"/>
      <c r="P38" s="259"/>
      <c r="Q38" s="9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43</v>
      </c>
      <c r="E50" s="50"/>
      <c r="F50" s="50"/>
      <c r="G50" s="50"/>
      <c r="H50" s="51"/>
      <c r="I50" s="35"/>
      <c r="J50" s="49" t="s">
        <v>44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45</v>
      </c>
      <c r="E59" s="55"/>
      <c r="F59" s="55"/>
      <c r="G59" s="56" t="s">
        <v>46</v>
      </c>
      <c r="H59" s="57"/>
      <c r="I59" s="35"/>
      <c r="J59" s="54" t="s">
        <v>45</v>
      </c>
      <c r="K59" s="55"/>
      <c r="L59" s="55"/>
      <c r="M59" s="55"/>
      <c r="N59" s="56" t="s">
        <v>46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47</v>
      </c>
      <c r="E61" s="50"/>
      <c r="F61" s="50"/>
      <c r="G61" s="50"/>
      <c r="H61" s="51"/>
      <c r="I61" s="35"/>
      <c r="J61" s="49" t="s">
        <v>48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45</v>
      </c>
      <c r="E70" s="55"/>
      <c r="F70" s="55"/>
      <c r="G70" s="56" t="s">
        <v>46</v>
      </c>
      <c r="H70" s="57"/>
      <c r="I70" s="35"/>
      <c r="J70" s="54" t="s">
        <v>45</v>
      </c>
      <c r="K70" s="55"/>
      <c r="L70" s="55"/>
      <c r="M70" s="55"/>
      <c r="N70" s="56" t="s">
        <v>46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92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15</v>
      </c>
      <c r="D78" s="35"/>
      <c r="E78" s="35"/>
      <c r="F78" s="250" t="str">
        <f>F6</f>
        <v>Rekonštrukcia objektu šatne a zázemie pri futbalovom ihrisku v Snežnici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5"/>
      <c r="R78" s="36"/>
    </row>
    <row r="79" spans="2:18" s="1" customFormat="1" ht="36.950000000000003" customHeight="1">
      <c r="B79" s="34"/>
      <c r="C79" s="68" t="s">
        <v>89</v>
      </c>
      <c r="D79" s="35"/>
      <c r="E79" s="35"/>
      <c r="F79" s="207" t="str">
        <f>F7</f>
        <v>Rekonštrukcia objektu šatne a zázemie pri futbalovom ihrisku v Snežnici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18</v>
      </c>
      <c r="D81" s="35"/>
      <c r="E81" s="35"/>
      <c r="F81" s="29" t="str">
        <f>F9</f>
        <v>Snežnica</v>
      </c>
      <c r="G81" s="35"/>
      <c r="H81" s="35"/>
      <c r="I81" s="35"/>
      <c r="J81" s="35"/>
      <c r="K81" s="31" t="s">
        <v>20</v>
      </c>
      <c r="L81" s="35"/>
      <c r="M81" s="254"/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21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25</v>
      </c>
      <c r="L83" s="35"/>
      <c r="M83" s="214" t="str">
        <f>E18</f>
        <v xml:space="preserve"> </v>
      </c>
      <c r="N83" s="214"/>
      <c r="O83" s="214"/>
      <c r="P83" s="214"/>
      <c r="Q83" s="214"/>
      <c r="R83" s="36"/>
    </row>
    <row r="84" spans="2:47" s="1" customFormat="1" ht="14.45" customHeight="1">
      <c r="B84" s="34"/>
      <c r="C84" s="31" t="s">
        <v>24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28</v>
      </c>
      <c r="L84" s="35"/>
      <c r="M84" s="214" t="str">
        <f>E21</f>
        <v xml:space="preserve"> </v>
      </c>
      <c r="N84" s="214"/>
      <c r="O84" s="214"/>
      <c r="P84" s="214"/>
      <c r="Q84" s="214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5" t="s">
        <v>93</v>
      </c>
      <c r="D86" s="256"/>
      <c r="E86" s="256"/>
      <c r="F86" s="256"/>
      <c r="G86" s="256"/>
      <c r="H86" s="99"/>
      <c r="I86" s="99"/>
      <c r="J86" s="99"/>
      <c r="K86" s="99"/>
      <c r="L86" s="99"/>
      <c r="M86" s="99"/>
      <c r="N86" s="255" t="s">
        <v>94</v>
      </c>
      <c r="O86" s="256"/>
      <c r="P86" s="256"/>
      <c r="Q86" s="25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07" t="s">
        <v>95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0">
        <f>N123</f>
        <v>0</v>
      </c>
      <c r="O88" s="248"/>
      <c r="P88" s="248"/>
      <c r="Q88" s="248"/>
      <c r="R88" s="36"/>
      <c r="AU88" s="21" t="s">
        <v>96</v>
      </c>
    </row>
    <row r="89" spans="2:47" s="6" customFormat="1" ht="24.95" customHeight="1">
      <c r="B89" s="108"/>
      <c r="C89" s="109"/>
      <c r="D89" s="110" t="s">
        <v>97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52">
        <f>N124</f>
        <v>0</v>
      </c>
      <c r="O89" s="253"/>
      <c r="P89" s="253"/>
      <c r="Q89" s="253"/>
      <c r="R89" s="111"/>
    </row>
    <row r="90" spans="2:47" s="7" customFormat="1" ht="19.899999999999999" customHeight="1">
      <c r="B90" s="112"/>
      <c r="C90" s="113"/>
      <c r="D90" s="114" t="s">
        <v>98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46">
        <f>N125</f>
        <v>0</v>
      </c>
      <c r="O90" s="247"/>
      <c r="P90" s="247"/>
      <c r="Q90" s="247"/>
      <c r="R90" s="115"/>
    </row>
    <row r="91" spans="2:47" s="7" customFormat="1" ht="19.899999999999999" customHeight="1">
      <c r="B91" s="112"/>
      <c r="C91" s="113"/>
      <c r="D91" s="114" t="s">
        <v>99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46">
        <f>N135</f>
        <v>0</v>
      </c>
      <c r="O91" s="247"/>
      <c r="P91" s="247"/>
      <c r="Q91" s="247"/>
      <c r="R91" s="115"/>
    </row>
    <row r="92" spans="2:47" s="7" customFormat="1" ht="19.899999999999999" customHeight="1">
      <c r="B92" s="112"/>
      <c r="C92" s="113"/>
      <c r="D92" s="114" t="s">
        <v>100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46">
        <f>N142</f>
        <v>0</v>
      </c>
      <c r="O92" s="247"/>
      <c r="P92" s="247"/>
      <c r="Q92" s="247"/>
      <c r="R92" s="115"/>
    </row>
    <row r="93" spans="2:47" s="7" customFormat="1" ht="19.899999999999999" customHeight="1">
      <c r="B93" s="112"/>
      <c r="C93" s="113"/>
      <c r="D93" s="114" t="s">
        <v>101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46">
        <f>N147</f>
        <v>0</v>
      </c>
      <c r="O93" s="247"/>
      <c r="P93" s="247"/>
      <c r="Q93" s="247"/>
      <c r="R93" s="115"/>
    </row>
    <row r="94" spans="2:47" s="7" customFormat="1" ht="19.899999999999999" customHeight="1">
      <c r="B94" s="112"/>
      <c r="C94" s="113"/>
      <c r="D94" s="114" t="s">
        <v>102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46">
        <f>N174</f>
        <v>0</v>
      </c>
      <c r="O94" s="247"/>
      <c r="P94" s="247"/>
      <c r="Q94" s="247"/>
      <c r="R94" s="115"/>
    </row>
    <row r="95" spans="2:47" s="7" customFormat="1" ht="19.899999999999999" customHeight="1">
      <c r="B95" s="112"/>
      <c r="C95" s="113"/>
      <c r="D95" s="114" t="s">
        <v>103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46">
        <f>N207</f>
        <v>0</v>
      </c>
      <c r="O95" s="247"/>
      <c r="P95" s="247"/>
      <c r="Q95" s="247"/>
      <c r="R95" s="115"/>
    </row>
    <row r="96" spans="2:47" s="6" customFormat="1" ht="24.95" customHeight="1">
      <c r="B96" s="108"/>
      <c r="C96" s="109"/>
      <c r="D96" s="110" t="s">
        <v>104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52">
        <f>N209</f>
        <v>0</v>
      </c>
      <c r="O96" s="253"/>
      <c r="P96" s="253"/>
      <c r="Q96" s="253"/>
      <c r="R96" s="111"/>
    </row>
    <row r="97" spans="2:21" s="7" customFormat="1" ht="19.899999999999999" customHeight="1">
      <c r="B97" s="112"/>
      <c r="C97" s="113"/>
      <c r="D97" s="114" t="s">
        <v>105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46">
        <f>N210</f>
        <v>0</v>
      </c>
      <c r="O97" s="247"/>
      <c r="P97" s="247"/>
      <c r="Q97" s="247"/>
      <c r="R97" s="115"/>
    </row>
    <row r="98" spans="2:21" s="7" customFormat="1" ht="19.899999999999999" customHeight="1">
      <c r="B98" s="112"/>
      <c r="C98" s="113"/>
      <c r="D98" s="114" t="s">
        <v>106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46">
        <f>N217</f>
        <v>0</v>
      </c>
      <c r="O98" s="247"/>
      <c r="P98" s="247"/>
      <c r="Q98" s="247"/>
      <c r="R98" s="115"/>
    </row>
    <row r="99" spans="2:21" s="7" customFormat="1" ht="19.899999999999999" customHeight="1">
      <c r="B99" s="112"/>
      <c r="C99" s="113"/>
      <c r="D99" s="114" t="s">
        <v>107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46">
        <f>N236</f>
        <v>0</v>
      </c>
      <c r="O99" s="247"/>
      <c r="P99" s="247"/>
      <c r="Q99" s="247"/>
      <c r="R99" s="115"/>
    </row>
    <row r="100" spans="2:21" s="7" customFormat="1" ht="19.899999999999999" customHeight="1">
      <c r="B100" s="112"/>
      <c r="C100" s="113"/>
      <c r="D100" s="114" t="s">
        <v>108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46">
        <f>N238</f>
        <v>0</v>
      </c>
      <c r="O100" s="247"/>
      <c r="P100" s="247"/>
      <c r="Q100" s="247"/>
      <c r="R100" s="115"/>
    </row>
    <row r="101" spans="2:21" s="7" customFormat="1" ht="19.899999999999999" customHeight="1">
      <c r="B101" s="112"/>
      <c r="C101" s="113"/>
      <c r="D101" s="114" t="s">
        <v>109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46">
        <f>N253</f>
        <v>0</v>
      </c>
      <c r="O101" s="247"/>
      <c r="P101" s="247"/>
      <c r="Q101" s="247"/>
      <c r="R101" s="115"/>
    </row>
    <row r="102" spans="2:21" s="7" customFormat="1" ht="19.899999999999999" customHeight="1">
      <c r="B102" s="112"/>
      <c r="C102" s="113"/>
      <c r="D102" s="114" t="s">
        <v>110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46">
        <f>N257</f>
        <v>0</v>
      </c>
      <c r="O102" s="247"/>
      <c r="P102" s="247"/>
      <c r="Q102" s="247"/>
      <c r="R102" s="115"/>
    </row>
    <row r="103" spans="2:21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1" s="1" customFormat="1" ht="29.25" customHeight="1">
      <c r="B104" s="34"/>
      <c r="C104" s="107" t="s">
        <v>111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48">
        <v>0</v>
      </c>
      <c r="O104" s="249"/>
      <c r="P104" s="249"/>
      <c r="Q104" s="249"/>
      <c r="R104" s="36"/>
      <c r="T104" s="116"/>
      <c r="U104" s="117" t="s">
        <v>33</v>
      </c>
    </row>
    <row r="105" spans="2:21" s="1" customFormat="1" ht="18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21" s="1" customFormat="1" ht="29.25" customHeight="1">
      <c r="B106" s="34"/>
      <c r="C106" s="98" t="s">
        <v>82</v>
      </c>
      <c r="D106" s="99"/>
      <c r="E106" s="99"/>
      <c r="F106" s="99"/>
      <c r="G106" s="99"/>
      <c r="H106" s="99"/>
      <c r="I106" s="99"/>
      <c r="J106" s="99"/>
      <c r="K106" s="99"/>
      <c r="L106" s="181">
        <f>ROUND(SUM(N88+N104),2)</f>
        <v>0</v>
      </c>
      <c r="M106" s="181"/>
      <c r="N106" s="181"/>
      <c r="O106" s="181"/>
      <c r="P106" s="181"/>
      <c r="Q106" s="181"/>
      <c r="R106" s="36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21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21" s="1" customFormat="1" ht="36.950000000000003" customHeight="1">
      <c r="B112" s="34"/>
      <c r="C112" s="205" t="s">
        <v>112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31" t="s">
        <v>15</v>
      </c>
      <c r="D114" s="35"/>
      <c r="E114" s="35"/>
      <c r="F114" s="250" t="str">
        <f>F6</f>
        <v>Rekonštrukcia objektu šatne a zázemie pri futbalovom ihrisku v Snežnici</v>
      </c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35"/>
      <c r="R114" s="36"/>
    </row>
    <row r="115" spans="2:65" s="1" customFormat="1" ht="36.950000000000003" customHeight="1">
      <c r="B115" s="34"/>
      <c r="C115" s="68" t="s">
        <v>89</v>
      </c>
      <c r="D115" s="35"/>
      <c r="E115" s="35"/>
      <c r="F115" s="207" t="str">
        <f>F7</f>
        <v>Rekonštrukcia objektu šatne a zázemie pri futbalovom ihrisku v Snežnici</v>
      </c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31" t="s">
        <v>18</v>
      </c>
      <c r="D117" s="35"/>
      <c r="E117" s="35"/>
      <c r="F117" s="29" t="str">
        <f>F9</f>
        <v>Snežnica</v>
      </c>
      <c r="G117" s="35"/>
      <c r="H117" s="35"/>
      <c r="I117" s="35"/>
      <c r="J117" s="35"/>
      <c r="K117" s="31" t="s">
        <v>20</v>
      </c>
      <c r="L117" s="35"/>
      <c r="M117" s="239" t="str">
        <f>IF(O9="","",O9)</f>
        <v/>
      </c>
      <c r="N117" s="239"/>
      <c r="O117" s="239"/>
      <c r="P117" s="239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31" t="s">
        <v>21</v>
      </c>
      <c r="D119" s="35"/>
      <c r="E119" s="35"/>
      <c r="F119" s="29" t="str">
        <f>E12</f>
        <v xml:space="preserve"> </v>
      </c>
      <c r="G119" s="35"/>
      <c r="H119" s="35"/>
      <c r="I119" s="35"/>
      <c r="J119" s="35"/>
      <c r="K119" s="31" t="s">
        <v>25</v>
      </c>
      <c r="L119" s="35"/>
      <c r="M119" s="214" t="str">
        <f>E18</f>
        <v xml:space="preserve"> </v>
      </c>
      <c r="N119" s="214"/>
      <c r="O119" s="214"/>
      <c r="P119" s="214"/>
      <c r="Q119" s="214"/>
      <c r="R119" s="36"/>
    </row>
    <row r="120" spans="2:65" s="1" customFormat="1" ht="14.45" customHeight="1">
      <c r="B120" s="34"/>
      <c r="C120" s="31" t="s">
        <v>24</v>
      </c>
      <c r="D120" s="35"/>
      <c r="E120" s="35"/>
      <c r="F120" s="29" t="str">
        <f>IF(E15="","",E15)</f>
        <v xml:space="preserve"> </v>
      </c>
      <c r="G120" s="35"/>
      <c r="H120" s="35"/>
      <c r="I120" s="35"/>
      <c r="J120" s="35"/>
      <c r="K120" s="31" t="s">
        <v>28</v>
      </c>
      <c r="L120" s="35"/>
      <c r="M120" s="214" t="str">
        <f>E21</f>
        <v xml:space="preserve"> </v>
      </c>
      <c r="N120" s="214"/>
      <c r="O120" s="214"/>
      <c r="P120" s="214"/>
      <c r="Q120" s="214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18"/>
      <c r="C122" s="119" t="s">
        <v>113</v>
      </c>
      <c r="D122" s="120" t="s">
        <v>114</v>
      </c>
      <c r="E122" s="120" t="s">
        <v>51</v>
      </c>
      <c r="F122" s="240" t="s">
        <v>115</v>
      </c>
      <c r="G122" s="240"/>
      <c r="H122" s="240"/>
      <c r="I122" s="240"/>
      <c r="J122" s="120" t="s">
        <v>116</v>
      </c>
      <c r="K122" s="120" t="s">
        <v>117</v>
      </c>
      <c r="L122" s="240" t="s">
        <v>118</v>
      </c>
      <c r="M122" s="240"/>
      <c r="N122" s="240" t="s">
        <v>94</v>
      </c>
      <c r="O122" s="240"/>
      <c r="P122" s="240"/>
      <c r="Q122" s="241"/>
      <c r="R122" s="121"/>
      <c r="T122" s="75" t="s">
        <v>119</v>
      </c>
      <c r="U122" s="76" t="s">
        <v>33</v>
      </c>
      <c r="V122" s="76" t="s">
        <v>120</v>
      </c>
      <c r="W122" s="76" t="s">
        <v>121</v>
      </c>
      <c r="X122" s="76" t="s">
        <v>122</v>
      </c>
      <c r="Y122" s="76" t="s">
        <v>123</v>
      </c>
      <c r="Z122" s="76" t="s">
        <v>124</v>
      </c>
      <c r="AA122" s="77" t="s">
        <v>125</v>
      </c>
    </row>
    <row r="123" spans="2:65" s="1" customFormat="1" ht="29.25" customHeight="1">
      <c r="B123" s="34"/>
      <c r="C123" s="79" t="s">
        <v>90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2">
        <f>BK123</f>
        <v>0</v>
      </c>
      <c r="O123" s="243"/>
      <c r="P123" s="243"/>
      <c r="Q123" s="243"/>
      <c r="R123" s="36"/>
      <c r="T123" s="78"/>
      <c r="U123" s="50"/>
      <c r="V123" s="50"/>
      <c r="W123" s="122">
        <f>W124+W209</f>
        <v>134.2698068</v>
      </c>
      <c r="X123" s="50"/>
      <c r="Y123" s="122">
        <f>Y124+Y209</f>
        <v>6.4409255299999995</v>
      </c>
      <c r="Z123" s="50"/>
      <c r="AA123" s="123">
        <f>AA124+AA209</f>
        <v>0</v>
      </c>
      <c r="AT123" s="21" t="s">
        <v>68</v>
      </c>
      <c r="AU123" s="21" t="s">
        <v>96</v>
      </c>
      <c r="BK123" s="124">
        <f>BK124+BK209</f>
        <v>0</v>
      </c>
    </row>
    <row r="124" spans="2:65" s="9" customFormat="1" ht="37.35" customHeight="1">
      <c r="B124" s="125"/>
      <c r="C124" s="126"/>
      <c r="D124" s="127" t="s">
        <v>97</v>
      </c>
      <c r="E124" s="127"/>
      <c r="F124" s="127"/>
      <c r="G124" s="127"/>
      <c r="H124" s="127"/>
      <c r="I124" s="127"/>
      <c r="J124" s="127"/>
      <c r="K124" s="127"/>
      <c r="L124" s="127"/>
      <c r="M124" s="127"/>
      <c r="N124" s="244">
        <f>BK124</f>
        <v>0</v>
      </c>
      <c r="O124" s="245"/>
      <c r="P124" s="245"/>
      <c r="Q124" s="245"/>
      <c r="R124" s="128"/>
      <c r="T124" s="129"/>
      <c r="U124" s="126"/>
      <c r="V124" s="126"/>
      <c r="W124" s="130">
        <f>W125+W135+W142+W147+W174+W207</f>
        <v>0</v>
      </c>
      <c r="X124" s="126"/>
      <c r="Y124" s="130">
        <f>Y125+Y135+Y142+Y147+Y174+Y207</f>
        <v>0</v>
      </c>
      <c r="Z124" s="126"/>
      <c r="AA124" s="131">
        <f>AA125+AA135+AA142+AA147+AA174+AA207</f>
        <v>0</v>
      </c>
      <c r="AR124" s="132" t="s">
        <v>77</v>
      </c>
      <c r="AT124" s="133" t="s">
        <v>68</v>
      </c>
      <c r="AU124" s="133" t="s">
        <v>69</v>
      </c>
      <c r="AY124" s="132" t="s">
        <v>126</v>
      </c>
      <c r="BK124" s="134">
        <f>BK125+BK135+BK142+BK147+BK174+BK207</f>
        <v>0</v>
      </c>
    </row>
    <row r="125" spans="2:65" s="9" customFormat="1" ht="19.899999999999999" customHeight="1">
      <c r="B125" s="125"/>
      <c r="C125" s="126"/>
      <c r="D125" s="135" t="s">
        <v>98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34">
        <f>BK125</f>
        <v>0</v>
      </c>
      <c r="O125" s="235"/>
      <c r="P125" s="235"/>
      <c r="Q125" s="235"/>
      <c r="R125" s="128"/>
      <c r="T125" s="129"/>
      <c r="U125" s="126"/>
      <c r="V125" s="126"/>
      <c r="W125" s="130">
        <f>SUM(W126:W134)</f>
        <v>0</v>
      </c>
      <c r="X125" s="126"/>
      <c r="Y125" s="130">
        <f>SUM(Y126:Y134)</f>
        <v>0</v>
      </c>
      <c r="Z125" s="126"/>
      <c r="AA125" s="131">
        <f>SUM(AA126:AA134)</f>
        <v>0</v>
      </c>
      <c r="AR125" s="132" t="s">
        <v>77</v>
      </c>
      <c r="AT125" s="133" t="s">
        <v>68</v>
      </c>
      <c r="AU125" s="133" t="s">
        <v>77</v>
      </c>
      <c r="AY125" s="132" t="s">
        <v>126</v>
      </c>
      <c r="BK125" s="134">
        <f>SUM(BK126:BK134)</f>
        <v>0</v>
      </c>
    </row>
    <row r="126" spans="2:65" s="1" customFormat="1" ht="38.25" customHeight="1">
      <c r="B126" s="136"/>
      <c r="C126" s="137" t="s">
        <v>77</v>
      </c>
      <c r="D126" s="137" t="s">
        <v>127</v>
      </c>
      <c r="E126" s="138" t="s">
        <v>128</v>
      </c>
      <c r="F126" s="220" t="s">
        <v>129</v>
      </c>
      <c r="G126" s="220"/>
      <c r="H126" s="220"/>
      <c r="I126" s="220"/>
      <c r="J126" s="139" t="s">
        <v>130</v>
      </c>
      <c r="K126" s="140">
        <v>9.1999999999999993</v>
      </c>
      <c r="L126" s="221"/>
      <c r="M126" s="221"/>
      <c r="N126" s="221">
        <f>ROUND(L126*K126,3)</f>
        <v>0</v>
      </c>
      <c r="O126" s="221"/>
      <c r="P126" s="221"/>
      <c r="Q126" s="221"/>
      <c r="R126" s="141"/>
      <c r="T126" s="142" t="s">
        <v>5</v>
      </c>
      <c r="U126" s="43" t="s">
        <v>36</v>
      </c>
      <c r="V126" s="143">
        <v>0</v>
      </c>
      <c r="W126" s="143">
        <f>V126*K126</f>
        <v>0</v>
      </c>
      <c r="X126" s="143">
        <v>0</v>
      </c>
      <c r="Y126" s="143">
        <f>X126*K126</f>
        <v>0</v>
      </c>
      <c r="Z126" s="143">
        <v>0</v>
      </c>
      <c r="AA126" s="144">
        <f>Z126*K126</f>
        <v>0</v>
      </c>
      <c r="AR126" s="21" t="s">
        <v>131</v>
      </c>
      <c r="AT126" s="21" t="s">
        <v>127</v>
      </c>
      <c r="AU126" s="21" t="s">
        <v>132</v>
      </c>
      <c r="AY126" s="21" t="s">
        <v>126</v>
      </c>
      <c r="BE126" s="145">
        <f>IF(U126="základná",N126,0)</f>
        <v>0</v>
      </c>
      <c r="BF126" s="145">
        <f>IF(U126="znížená",N126,0)</f>
        <v>0</v>
      </c>
      <c r="BG126" s="145">
        <f>IF(U126="zákl. prenesená",N126,0)</f>
        <v>0</v>
      </c>
      <c r="BH126" s="145">
        <f>IF(U126="zníž. prenesená",N126,0)</f>
        <v>0</v>
      </c>
      <c r="BI126" s="145">
        <f>IF(U126="nulová",N126,0)</f>
        <v>0</v>
      </c>
      <c r="BJ126" s="21" t="s">
        <v>132</v>
      </c>
      <c r="BK126" s="146">
        <f>ROUND(L126*K126,3)</f>
        <v>0</v>
      </c>
      <c r="BL126" s="21" t="s">
        <v>131</v>
      </c>
      <c r="BM126" s="21" t="s">
        <v>132</v>
      </c>
    </row>
    <row r="127" spans="2:65" s="10" customFormat="1" ht="16.5" customHeight="1">
      <c r="B127" s="147"/>
      <c r="C127" s="148"/>
      <c r="D127" s="148"/>
      <c r="E127" s="149" t="s">
        <v>5</v>
      </c>
      <c r="F127" s="224" t="s">
        <v>133</v>
      </c>
      <c r="G127" s="225"/>
      <c r="H127" s="225"/>
      <c r="I127" s="225"/>
      <c r="J127" s="148"/>
      <c r="K127" s="150">
        <v>9.1999999999999993</v>
      </c>
      <c r="L127" s="148"/>
      <c r="M127" s="148"/>
      <c r="N127" s="148"/>
      <c r="O127" s="148"/>
      <c r="P127" s="148"/>
      <c r="Q127" s="148"/>
      <c r="R127" s="151"/>
      <c r="T127" s="152"/>
      <c r="U127" s="148"/>
      <c r="V127" s="148"/>
      <c r="W127" s="148"/>
      <c r="X127" s="148"/>
      <c r="Y127" s="148"/>
      <c r="Z127" s="148"/>
      <c r="AA127" s="153"/>
      <c r="AT127" s="154" t="s">
        <v>134</v>
      </c>
      <c r="AU127" s="154" t="s">
        <v>132</v>
      </c>
      <c r="AV127" s="10" t="s">
        <v>132</v>
      </c>
      <c r="AW127" s="10" t="s">
        <v>26</v>
      </c>
      <c r="AX127" s="10" t="s">
        <v>69</v>
      </c>
      <c r="AY127" s="154" t="s">
        <v>126</v>
      </c>
    </row>
    <row r="128" spans="2:65" s="11" customFormat="1" ht="16.5" customHeight="1">
      <c r="B128" s="155"/>
      <c r="C128" s="156"/>
      <c r="D128" s="156"/>
      <c r="E128" s="157" t="s">
        <v>5</v>
      </c>
      <c r="F128" s="226" t="s">
        <v>135</v>
      </c>
      <c r="G128" s="227"/>
      <c r="H128" s="227"/>
      <c r="I128" s="227"/>
      <c r="J128" s="156"/>
      <c r="K128" s="158">
        <v>9.1999999999999993</v>
      </c>
      <c r="L128" s="156"/>
      <c r="M128" s="156"/>
      <c r="N128" s="156"/>
      <c r="O128" s="156"/>
      <c r="P128" s="156"/>
      <c r="Q128" s="156"/>
      <c r="R128" s="159"/>
      <c r="T128" s="160"/>
      <c r="U128" s="156"/>
      <c r="V128" s="156"/>
      <c r="W128" s="156"/>
      <c r="X128" s="156"/>
      <c r="Y128" s="156"/>
      <c r="Z128" s="156"/>
      <c r="AA128" s="161"/>
      <c r="AT128" s="162" t="s">
        <v>134</v>
      </c>
      <c r="AU128" s="162" t="s">
        <v>132</v>
      </c>
      <c r="AV128" s="11" t="s">
        <v>131</v>
      </c>
      <c r="AW128" s="11" t="s">
        <v>26</v>
      </c>
      <c r="AX128" s="11" t="s">
        <v>77</v>
      </c>
      <c r="AY128" s="162" t="s">
        <v>126</v>
      </c>
    </row>
    <row r="129" spans="2:65" s="1" customFormat="1" ht="38.25" customHeight="1">
      <c r="B129" s="136"/>
      <c r="C129" s="137" t="s">
        <v>132</v>
      </c>
      <c r="D129" s="137" t="s">
        <v>127</v>
      </c>
      <c r="E129" s="138" t="s">
        <v>136</v>
      </c>
      <c r="F129" s="220" t="s">
        <v>137</v>
      </c>
      <c r="G129" s="220"/>
      <c r="H129" s="220"/>
      <c r="I129" s="220"/>
      <c r="J129" s="139" t="s">
        <v>130</v>
      </c>
      <c r="K129" s="140">
        <v>9.1999999999999993</v>
      </c>
      <c r="L129" s="221"/>
      <c r="M129" s="221"/>
      <c r="N129" s="221">
        <f>ROUND(L129*K129,3)</f>
        <v>0</v>
      </c>
      <c r="O129" s="221"/>
      <c r="P129" s="221"/>
      <c r="Q129" s="221"/>
      <c r="R129" s="141"/>
      <c r="T129" s="142" t="s">
        <v>5</v>
      </c>
      <c r="U129" s="43" t="s">
        <v>36</v>
      </c>
      <c r="V129" s="143">
        <v>0</v>
      </c>
      <c r="W129" s="143">
        <f>V129*K129</f>
        <v>0</v>
      </c>
      <c r="X129" s="143">
        <v>0</v>
      </c>
      <c r="Y129" s="143">
        <f>X129*K129</f>
        <v>0</v>
      </c>
      <c r="Z129" s="143">
        <v>0</v>
      </c>
      <c r="AA129" s="144">
        <f>Z129*K129</f>
        <v>0</v>
      </c>
      <c r="AR129" s="21" t="s">
        <v>131</v>
      </c>
      <c r="AT129" s="21" t="s">
        <v>127</v>
      </c>
      <c r="AU129" s="21" t="s">
        <v>132</v>
      </c>
      <c r="AY129" s="21" t="s">
        <v>126</v>
      </c>
      <c r="BE129" s="145">
        <f>IF(U129="základná",N129,0)</f>
        <v>0</v>
      </c>
      <c r="BF129" s="145">
        <f>IF(U129="znížená",N129,0)</f>
        <v>0</v>
      </c>
      <c r="BG129" s="145">
        <f>IF(U129="zákl. prenesená",N129,0)</f>
        <v>0</v>
      </c>
      <c r="BH129" s="145">
        <f>IF(U129="zníž. prenesená",N129,0)</f>
        <v>0</v>
      </c>
      <c r="BI129" s="145">
        <f>IF(U129="nulová",N129,0)</f>
        <v>0</v>
      </c>
      <c r="BJ129" s="21" t="s">
        <v>132</v>
      </c>
      <c r="BK129" s="146">
        <f>ROUND(L129*K129,3)</f>
        <v>0</v>
      </c>
      <c r="BL129" s="21" t="s">
        <v>131</v>
      </c>
      <c r="BM129" s="21" t="s">
        <v>131</v>
      </c>
    </row>
    <row r="130" spans="2:65" s="1" customFormat="1" ht="25.5" customHeight="1">
      <c r="B130" s="136"/>
      <c r="C130" s="137" t="s">
        <v>138</v>
      </c>
      <c r="D130" s="137" t="s">
        <v>127</v>
      </c>
      <c r="E130" s="138" t="s">
        <v>139</v>
      </c>
      <c r="F130" s="220" t="s">
        <v>140</v>
      </c>
      <c r="G130" s="220"/>
      <c r="H130" s="220"/>
      <c r="I130" s="220"/>
      <c r="J130" s="139" t="s">
        <v>130</v>
      </c>
      <c r="K130" s="140">
        <v>9.1999999999999993</v>
      </c>
      <c r="L130" s="221"/>
      <c r="M130" s="221"/>
      <c r="N130" s="221">
        <f>ROUND(L130*K130,3)</f>
        <v>0</v>
      </c>
      <c r="O130" s="221"/>
      <c r="P130" s="221"/>
      <c r="Q130" s="221"/>
      <c r="R130" s="141"/>
      <c r="T130" s="142" t="s">
        <v>5</v>
      </c>
      <c r="U130" s="43" t="s">
        <v>36</v>
      </c>
      <c r="V130" s="143">
        <v>0</v>
      </c>
      <c r="W130" s="143">
        <f>V130*K130</f>
        <v>0</v>
      </c>
      <c r="X130" s="143">
        <v>0</v>
      </c>
      <c r="Y130" s="143">
        <f>X130*K130</f>
        <v>0</v>
      </c>
      <c r="Z130" s="143">
        <v>0</v>
      </c>
      <c r="AA130" s="144">
        <f>Z130*K130</f>
        <v>0</v>
      </c>
      <c r="AR130" s="21" t="s">
        <v>131</v>
      </c>
      <c r="AT130" s="21" t="s">
        <v>127</v>
      </c>
      <c r="AU130" s="21" t="s">
        <v>132</v>
      </c>
      <c r="AY130" s="21" t="s">
        <v>126</v>
      </c>
      <c r="BE130" s="145">
        <f>IF(U130="základná",N130,0)</f>
        <v>0</v>
      </c>
      <c r="BF130" s="145">
        <f>IF(U130="znížená",N130,0)</f>
        <v>0</v>
      </c>
      <c r="BG130" s="145">
        <f>IF(U130="zákl. prenesená",N130,0)</f>
        <v>0</v>
      </c>
      <c r="BH130" s="145">
        <f>IF(U130="zníž. prenesená",N130,0)</f>
        <v>0</v>
      </c>
      <c r="BI130" s="145">
        <f>IF(U130="nulová",N130,0)</f>
        <v>0</v>
      </c>
      <c r="BJ130" s="21" t="s">
        <v>132</v>
      </c>
      <c r="BK130" s="146">
        <f>ROUND(L130*K130,3)</f>
        <v>0</v>
      </c>
      <c r="BL130" s="21" t="s">
        <v>131</v>
      </c>
      <c r="BM130" s="21" t="s">
        <v>141</v>
      </c>
    </row>
    <row r="131" spans="2:65" s="1" customFormat="1" ht="38.25" customHeight="1">
      <c r="B131" s="136"/>
      <c r="C131" s="137" t="s">
        <v>131</v>
      </c>
      <c r="D131" s="137" t="s">
        <v>127</v>
      </c>
      <c r="E131" s="138" t="s">
        <v>142</v>
      </c>
      <c r="F131" s="220" t="s">
        <v>143</v>
      </c>
      <c r="G131" s="220"/>
      <c r="H131" s="220"/>
      <c r="I131" s="220"/>
      <c r="J131" s="139" t="s">
        <v>130</v>
      </c>
      <c r="K131" s="140">
        <v>8.625</v>
      </c>
      <c r="L131" s="221"/>
      <c r="M131" s="221"/>
      <c r="N131" s="221">
        <f>ROUND(L131*K131,3)</f>
        <v>0</v>
      </c>
      <c r="O131" s="221"/>
      <c r="P131" s="221"/>
      <c r="Q131" s="221"/>
      <c r="R131" s="141"/>
      <c r="T131" s="142" t="s">
        <v>5</v>
      </c>
      <c r="U131" s="43" t="s">
        <v>36</v>
      </c>
      <c r="V131" s="143">
        <v>0</v>
      </c>
      <c r="W131" s="143">
        <f>V131*K131</f>
        <v>0</v>
      </c>
      <c r="X131" s="143">
        <v>0</v>
      </c>
      <c r="Y131" s="143">
        <f>X131*K131</f>
        <v>0</v>
      </c>
      <c r="Z131" s="143">
        <v>0</v>
      </c>
      <c r="AA131" s="144">
        <f>Z131*K131</f>
        <v>0</v>
      </c>
      <c r="AR131" s="21" t="s">
        <v>131</v>
      </c>
      <c r="AT131" s="21" t="s">
        <v>127</v>
      </c>
      <c r="AU131" s="21" t="s">
        <v>132</v>
      </c>
      <c r="AY131" s="21" t="s">
        <v>126</v>
      </c>
      <c r="BE131" s="145">
        <f>IF(U131="základná",N131,0)</f>
        <v>0</v>
      </c>
      <c r="BF131" s="145">
        <f>IF(U131="znížená",N131,0)</f>
        <v>0</v>
      </c>
      <c r="BG131" s="145">
        <f>IF(U131="zákl. prenesená",N131,0)</f>
        <v>0</v>
      </c>
      <c r="BH131" s="145">
        <f>IF(U131="zníž. prenesená",N131,0)</f>
        <v>0</v>
      </c>
      <c r="BI131" s="145">
        <f>IF(U131="nulová",N131,0)</f>
        <v>0</v>
      </c>
      <c r="BJ131" s="21" t="s">
        <v>132</v>
      </c>
      <c r="BK131" s="146">
        <f>ROUND(L131*K131,3)</f>
        <v>0</v>
      </c>
      <c r="BL131" s="21" t="s">
        <v>131</v>
      </c>
      <c r="BM131" s="21" t="s">
        <v>144</v>
      </c>
    </row>
    <row r="132" spans="2:65" s="10" customFormat="1" ht="16.5" customHeight="1">
      <c r="B132" s="147"/>
      <c r="C132" s="148"/>
      <c r="D132" s="148"/>
      <c r="E132" s="149" t="s">
        <v>5</v>
      </c>
      <c r="F132" s="224" t="s">
        <v>145</v>
      </c>
      <c r="G132" s="225"/>
      <c r="H132" s="225"/>
      <c r="I132" s="225"/>
      <c r="J132" s="148"/>
      <c r="K132" s="150">
        <v>8.625</v>
      </c>
      <c r="L132" s="148"/>
      <c r="M132" s="148"/>
      <c r="N132" s="148"/>
      <c r="O132" s="148"/>
      <c r="P132" s="148"/>
      <c r="Q132" s="148"/>
      <c r="R132" s="151"/>
      <c r="T132" s="152"/>
      <c r="U132" s="148"/>
      <c r="V132" s="148"/>
      <c r="W132" s="148"/>
      <c r="X132" s="148"/>
      <c r="Y132" s="148"/>
      <c r="Z132" s="148"/>
      <c r="AA132" s="153"/>
      <c r="AT132" s="154" t="s">
        <v>134</v>
      </c>
      <c r="AU132" s="154" t="s">
        <v>132</v>
      </c>
      <c r="AV132" s="10" t="s">
        <v>132</v>
      </c>
      <c r="AW132" s="10" t="s">
        <v>26</v>
      </c>
      <c r="AX132" s="10" t="s">
        <v>69</v>
      </c>
      <c r="AY132" s="154" t="s">
        <v>126</v>
      </c>
    </row>
    <row r="133" spans="2:65" s="11" customFormat="1" ht="16.5" customHeight="1">
      <c r="B133" s="155"/>
      <c r="C133" s="156"/>
      <c r="D133" s="156"/>
      <c r="E133" s="157" t="s">
        <v>5</v>
      </c>
      <c r="F133" s="226" t="s">
        <v>135</v>
      </c>
      <c r="G133" s="227"/>
      <c r="H133" s="227"/>
      <c r="I133" s="227"/>
      <c r="J133" s="156"/>
      <c r="K133" s="158">
        <v>8.625</v>
      </c>
      <c r="L133" s="156"/>
      <c r="M133" s="156"/>
      <c r="N133" s="156"/>
      <c r="O133" s="156"/>
      <c r="P133" s="156"/>
      <c r="Q133" s="156"/>
      <c r="R133" s="159"/>
      <c r="T133" s="160"/>
      <c r="U133" s="156"/>
      <c r="V133" s="156"/>
      <c r="W133" s="156"/>
      <c r="X133" s="156"/>
      <c r="Y133" s="156"/>
      <c r="Z133" s="156"/>
      <c r="AA133" s="161"/>
      <c r="AT133" s="162" t="s">
        <v>134</v>
      </c>
      <c r="AU133" s="162" t="s">
        <v>132</v>
      </c>
      <c r="AV133" s="11" t="s">
        <v>131</v>
      </c>
      <c r="AW133" s="11" t="s">
        <v>26</v>
      </c>
      <c r="AX133" s="11" t="s">
        <v>77</v>
      </c>
      <c r="AY133" s="162" t="s">
        <v>126</v>
      </c>
    </row>
    <row r="134" spans="2:65" s="1" customFormat="1" ht="25.5" customHeight="1">
      <c r="B134" s="136"/>
      <c r="C134" s="163" t="s">
        <v>146</v>
      </c>
      <c r="D134" s="163" t="s">
        <v>147</v>
      </c>
      <c r="E134" s="164" t="s">
        <v>148</v>
      </c>
      <c r="F134" s="222" t="s">
        <v>149</v>
      </c>
      <c r="G134" s="222"/>
      <c r="H134" s="222"/>
      <c r="I134" s="222"/>
      <c r="J134" s="165" t="s">
        <v>150</v>
      </c>
      <c r="K134" s="166">
        <v>17.25</v>
      </c>
      <c r="L134" s="223"/>
      <c r="M134" s="223"/>
      <c r="N134" s="223">
        <f>ROUND(L134*K134,3)</f>
        <v>0</v>
      </c>
      <c r="O134" s="221"/>
      <c r="P134" s="221"/>
      <c r="Q134" s="221"/>
      <c r="R134" s="141"/>
      <c r="T134" s="142" t="s">
        <v>5</v>
      </c>
      <c r="U134" s="43" t="s">
        <v>36</v>
      </c>
      <c r="V134" s="143">
        <v>0</v>
      </c>
      <c r="W134" s="143">
        <f>V134*K134</f>
        <v>0</v>
      </c>
      <c r="X134" s="143">
        <v>0</v>
      </c>
      <c r="Y134" s="143">
        <f>X134*K134</f>
        <v>0</v>
      </c>
      <c r="Z134" s="143">
        <v>0</v>
      </c>
      <c r="AA134" s="144">
        <f>Z134*K134</f>
        <v>0</v>
      </c>
      <c r="AR134" s="21" t="s">
        <v>144</v>
      </c>
      <c r="AT134" s="21" t="s">
        <v>147</v>
      </c>
      <c r="AU134" s="21" t="s">
        <v>132</v>
      </c>
      <c r="AY134" s="21" t="s">
        <v>126</v>
      </c>
      <c r="BE134" s="145">
        <f>IF(U134="základná",N134,0)</f>
        <v>0</v>
      </c>
      <c r="BF134" s="145">
        <f>IF(U134="znížená",N134,0)</f>
        <v>0</v>
      </c>
      <c r="BG134" s="145">
        <f>IF(U134="zákl. prenesená",N134,0)</f>
        <v>0</v>
      </c>
      <c r="BH134" s="145">
        <f>IF(U134="zníž. prenesená",N134,0)</f>
        <v>0</v>
      </c>
      <c r="BI134" s="145">
        <f>IF(U134="nulová",N134,0)</f>
        <v>0</v>
      </c>
      <c r="BJ134" s="21" t="s">
        <v>132</v>
      </c>
      <c r="BK134" s="146">
        <f>ROUND(L134*K134,3)</f>
        <v>0</v>
      </c>
      <c r="BL134" s="21" t="s">
        <v>131</v>
      </c>
      <c r="BM134" s="21" t="s">
        <v>151</v>
      </c>
    </row>
    <row r="135" spans="2:65" s="9" customFormat="1" ht="29.85" customHeight="1">
      <c r="B135" s="125"/>
      <c r="C135" s="126"/>
      <c r="D135" s="135" t="s">
        <v>99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217">
        <f>BK135</f>
        <v>0</v>
      </c>
      <c r="O135" s="218"/>
      <c r="P135" s="218"/>
      <c r="Q135" s="218"/>
      <c r="R135" s="128"/>
      <c r="T135" s="129"/>
      <c r="U135" s="126"/>
      <c r="V135" s="126"/>
      <c r="W135" s="130">
        <f>SUM(W136:W141)</f>
        <v>0</v>
      </c>
      <c r="X135" s="126"/>
      <c r="Y135" s="130">
        <f>SUM(Y136:Y141)</f>
        <v>0</v>
      </c>
      <c r="Z135" s="126"/>
      <c r="AA135" s="131">
        <f>SUM(AA136:AA141)</f>
        <v>0</v>
      </c>
      <c r="AR135" s="132" t="s">
        <v>77</v>
      </c>
      <c r="AT135" s="133" t="s">
        <v>68</v>
      </c>
      <c r="AU135" s="133" t="s">
        <v>77</v>
      </c>
      <c r="AY135" s="132" t="s">
        <v>126</v>
      </c>
      <c r="BK135" s="134">
        <f>SUM(BK136:BK141)</f>
        <v>0</v>
      </c>
    </row>
    <row r="136" spans="2:65" s="1" customFormat="1" ht="38.25" customHeight="1">
      <c r="B136" s="136"/>
      <c r="C136" s="137" t="s">
        <v>141</v>
      </c>
      <c r="D136" s="137" t="s">
        <v>127</v>
      </c>
      <c r="E136" s="138" t="s">
        <v>152</v>
      </c>
      <c r="F136" s="220" t="s">
        <v>153</v>
      </c>
      <c r="G136" s="220"/>
      <c r="H136" s="220"/>
      <c r="I136" s="220"/>
      <c r="J136" s="139" t="s">
        <v>130</v>
      </c>
      <c r="K136" s="140">
        <v>2.5</v>
      </c>
      <c r="L136" s="221"/>
      <c r="M136" s="221"/>
      <c r="N136" s="221">
        <f>ROUND(L136*K136,3)</f>
        <v>0</v>
      </c>
      <c r="O136" s="221"/>
      <c r="P136" s="221"/>
      <c r="Q136" s="221"/>
      <c r="R136" s="141"/>
      <c r="T136" s="142" t="s">
        <v>5</v>
      </c>
      <c r="U136" s="43" t="s">
        <v>36</v>
      </c>
      <c r="V136" s="143">
        <v>0</v>
      </c>
      <c r="W136" s="143">
        <f>V136*K136</f>
        <v>0</v>
      </c>
      <c r="X136" s="143">
        <v>0</v>
      </c>
      <c r="Y136" s="143">
        <f>X136*K136</f>
        <v>0</v>
      </c>
      <c r="Z136" s="143">
        <v>0</v>
      </c>
      <c r="AA136" s="144">
        <f>Z136*K136</f>
        <v>0</v>
      </c>
      <c r="AR136" s="21" t="s">
        <v>131</v>
      </c>
      <c r="AT136" s="21" t="s">
        <v>127</v>
      </c>
      <c r="AU136" s="21" t="s">
        <v>132</v>
      </c>
      <c r="AY136" s="21" t="s">
        <v>126</v>
      </c>
      <c r="BE136" s="145">
        <f>IF(U136="základná",N136,0)</f>
        <v>0</v>
      </c>
      <c r="BF136" s="145">
        <f>IF(U136="znížená",N136,0)</f>
        <v>0</v>
      </c>
      <c r="BG136" s="145">
        <f>IF(U136="zákl. prenesená",N136,0)</f>
        <v>0</v>
      </c>
      <c r="BH136" s="145">
        <f>IF(U136="zníž. prenesená",N136,0)</f>
        <v>0</v>
      </c>
      <c r="BI136" s="145">
        <f>IF(U136="nulová",N136,0)</f>
        <v>0</v>
      </c>
      <c r="BJ136" s="21" t="s">
        <v>132</v>
      </c>
      <c r="BK136" s="146">
        <f>ROUND(L136*K136,3)</f>
        <v>0</v>
      </c>
      <c r="BL136" s="21" t="s">
        <v>131</v>
      </c>
      <c r="BM136" s="21" t="s">
        <v>154</v>
      </c>
    </row>
    <row r="137" spans="2:65" s="10" customFormat="1" ht="16.5" customHeight="1">
      <c r="B137" s="147"/>
      <c r="C137" s="148"/>
      <c r="D137" s="148"/>
      <c r="E137" s="149" t="s">
        <v>5</v>
      </c>
      <c r="F137" s="224" t="s">
        <v>155</v>
      </c>
      <c r="G137" s="225"/>
      <c r="H137" s="225"/>
      <c r="I137" s="225"/>
      <c r="J137" s="148"/>
      <c r="K137" s="150">
        <v>2.5</v>
      </c>
      <c r="L137" s="148"/>
      <c r="M137" s="148"/>
      <c r="N137" s="148"/>
      <c r="O137" s="148"/>
      <c r="P137" s="148"/>
      <c r="Q137" s="148"/>
      <c r="R137" s="151"/>
      <c r="T137" s="152"/>
      <c r="U137" s="148"/>
      <c r="V137" s="148"/>
      <c r="W137" s="148"/>
      <c r="X137" s="148"/>
      <c r="Y137" s="148"/>
      <c r="Z137" s="148"/>
      <c r="AA137" s="153"/>
      <c r="AT137" s="154" t="s">
        <v>134</v>
      </c>
      <c r="AU137" s="154" t="s">
        <v>132</v>
      </c>
      <c r="AV137" s="10" t="s">
        <v>132</v>
      </c>
      <c r="AW137" s="10" t="s">
        <v>26</v>
      </c>
      <c r="AX137" s="10" t="s">
        <v>69</v>
      </c>
      <c r="AY137" s="154" t="s">
        <v>126</v>
      </c>
    </row>
    <row r="138" spans="2:65" s="11" customFormat="1" ht="16.5" customHeight="1">
      <c r="B138" s="155"/>
      <c r="C138" s="156"/>
      <c r="D138" s="156"/>
      <c r="E138" s="157" t="s">
        <v>5</v>
      </c>
      <c r="F138" s="226" t="s">
        <v>135</v>
      </c>
      <c r="G138" s="227"/>
      <c r="H138" s="227"/>
      <c r="I138" s="227"/>
      <c r="J138" s="156"/>
      <c r="K138" s="158">
        <v>2.5</v>
      </c>
      <c r="L138" s="156"/>
      <c r="M138" s="156"/>
      <c r="N138" s="156"/>
      <c r="O138" s="156"/>
      <c r="P138" s="156"/>
      <c r="Q138" s="156"/>
      <c r="R138" s="159"/>
      <c r="T138" s="160"/>
      <c r="U138" s="156"/>
      <c r="V138" s="156"/>
      <c r="W138" s="156"/>
      <c r="X138" s="156"/>
      <c r="Y138" s="156"/>
      <c r="Z138" s="156"/>
      <c r="AA138" s="161"/>
      <c r="AT138" s="162" t="s">
        <v>134</v>
      </c>
      <c r="AU138" s="162" t="s">
        <v>132</v>
      </c>
      <c r="AV138" s="11" t="s">
        <v>131</v>
      </c>
      <c r="AW138" s="11" t="s">
        <v>26</v>
      </c>
      <c r="AX138" s="11" t="s">
        <v>77</v>
      </c>
      <c r="AY138" s="162" t="s">
        <v>126</v>
      </c>
    </row>
    <row r="139" spans="2:65" s="1" customFormat="1" ht="25.5" customHeight="1">
      <c r="B139" s="136"/>
      <c r="C139" s="137" t="s">
        <v>156</v>
      </c>
      <c r="D139" s="137" t="s">
        <v>127</v>
      </c>
      <c r="E139" s="138" t="s">
        <v>157</v>
      </c>
      <c r="F139" s="220" t="s">
        <v>158</v>
      </c>
      <c r="G139" s="220"/>
      <c r="H139" s="220"/>
      <c r="I139" s="220"/>
      <c r="J139" s="139" t="s">
        <v>130</v>
      </c>
      <c r="K139" s="140">
        <v>9.1999999999999993</v>
      </c>
      <c r="L139" s="221"/>
      <c r="M139" s="221"/>
      <c r="N139" s="221">
        <f>ROUND(L139*K139,3)</f>
        <v>0</v>
      </c>
      <c r="O139" s="221"/>
      <c r="P139" s="221"/>
      <c r="Q139" s="221"/>
      <c r="R139" s="141"/>
      <c r="T139" s="142" t="s">
        <v>5</v>
      </c>
      <c r="U139" s="43" t="s">
        <v>36</v>
      </c>
      <c r="V139" s="143">
        <v>0</v>
      </c>
      <c r="W139" s="143">
        <f>V139*K139</f>
        <v>0</v>
      </c>
      <c r="X139" s="143">
        <v>0</v>
      </c>
      <c r="Y139" s="143">
        <f>X139*K139</f>
        <v>0</v>
      </c>
      <c r="Z139" s="143">
        <v>0</v>
      </c>
      <c r="AA139" s="144">
        <f>Z139*K139</f>
        <v>0</v>
      </c>
      <c r="AR139" s="21" t="s">
        <v>131</v>
      </c>
      <c r="AT139" s="21" t="s">
        <v>127</v>
      </c>
      <c r="AU139" s="21" t="s">
        <v>132</v>
      </c>
      <c r="AY139" s="21" t="s">
        <v>126</v>
      </c>
      <c r="BE139" s="145">
        <f>IF(U139="základná",N139,0)</f>
        <v>0</v>
      </c>
      <c r="BF139" s="145">
        <f>IF(U139="znížená",N139,0)</f>
        <v>0</v>
      </c>
      <c r="BG139" s="145">
        <f>IF(U139="zákl. prenesená",N139,0)</f>
        <v>0</v>
      </c>
      <c r="BH139" s="145">
        <f>IF(U139="zníž. prenesená",N139,0)</f>
        <v>0</v>
      </c>
      <c r="BI139" s="145">
        <f>IF(U139="nulová",N139,0)</f>
        <v>0</v>
      </c>
      <c r="BJ139" s="21" t="s">
        <v>132</v>
      </c>
      <c r="BK139" s="146">
        <f>ROUND(L139*K139,3)</f>
        <v>0</v>
      </c>
      <c r="BL139" s="21" t="s">
        <v>131</v>
      </c>
      <c r="BM139" s="21" t="s">
        <v>159</v>
      </c>
    </row>
    <row r="140" spans="2:65" s="10" customFormat="1" ht="16.5" customHeight="1">
      <c r="B140" s="147"/>
      <c r="C140" s="148"/>
      <c r="D140" s="148"/>
      <c r="E140" s="149" t="s">
        <v>5</v>
      </c>
      <c r="F140" s="224" t="s">
        <v>133</v>
      </c>
      <c r="G140" s="225"/>
      <c r="H140" s="225"/>
      <c r="I140" s="225"/>
      <c r="J140" s="148"/>
      <c r="K140" s="150">
        <v>9.1999999999999993</v>
      </c>
      <c r="L140" s="148"/>
      <c r="M140" s="148"/>
      <c r="N140" s="148"/>
      <c r="O140" s="148"/>
      <c r="P140" s="148"/>
      <c r="Q140" s="148"/>
      <c r="R140" s="151"/>
      <c r="T140" s="152"/>
      <c r="U140" s="148"/>
      <c r="V140" s="148"/>
      <c r="W140" s="148"/>
      <c r="X140" s="148"/>
      <c r="Y140" s="148"/>
      <c r="Z140" s="148"/>
      <c r="AA140" s="153"/>
      <c r="AT140" s="154" t="s">
        <v>134</v>
      </c>
      <c r="AU140" s="154" t="s">
        <v>132</v>
      </c>
      <c r="AV140" s="10" t="s">
        <v>132</v>
      </c>
      <c r="AW140" s="10" t="s">
        <v>26</v>
      </c>
      <c r="AX140" s="10" t="s">
        <v>69</v>
      </c>
      <c r="AY140" s="154" t="s">
        <v>126</v>
      </c>
    </row>
    <row r="141" spans="2:65" s="11" customFormat="1" ht="16.5" customHeight="1">
      <c r="B141" s="155"/>
      <c r="C141" s="156"/>
      <c r="D141" s="156"/>
      <c r="E141" s="157" t="s">
        <v>5</v>
      </c>
      <c r="F141" s="226" t="s">
        <v>135</v>
      </c>
      <c r="G141" s="227"/>
      <c r="H141" s="227"/>
      <c r="I141" s="227"/>
      <c r="J141" s="156"/>
      <c r="K141" s="158">
        <v>9.1999999999999993</v>
      </c>
      <c r="L141" s="156"/>
      <c r="M141" s="156"/>
      <c r="N141" s="156"/>
      <c r="O141" s="156"/>
      <c r="P141" s="156"/>
      <c r="Q141" s="156"/>
      <c r="R141" s="159"/>
      <c r="T141" s="160"/>
      <c r="U141" s="156"/>
      <c r="V141" s="156"/>
      <c r="W141" s="156"/>
      <c r="X141" s="156"/>
      <c r="Y141" s="156"/>
      <c r="Z141" s="156"/>
      <c r="AA141" s="161"/>
      <c r="AT141" s="162" t="s">
        <v>134</v>
      </c>
      <c r="AU141" s="162" t="s">
        <v>132</v>
      </c>
      <c r="AV141" s="11" t="s">
        <v>131</v>
      </c>
      <c r="AW141" s="11" t="s">
        <v>26</v>
      </c>
      <c r="AX141" s="11" t="s">
        <v>77</v>
      </c>
      <c r="AY141" s="162" t="s">
        <v>126</v>
      </c>
    </row>
    <row r="142" spans="2:65" s="9" customFormat="1" ht="29.85" customHeight="1">
      <c r="B142" s="125"/>
      <c r="C142" s="126"/>
      <c r="D142" s="135" t="s">
        <v>100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234">
        <f>BK142</f>
        <v>0</v>
      </c>
      <c r="O142" s="235"/>
      <c r="P142" s="235"/>
      <c r="Q142" s="235"/>
      <c r="R142" s="128"/>
      <c r="T142" s="129"/>
      <c r="U142" s="126"/>
      <c r="V142" s="126"/>
      <c r="W142" s="130">
        <f>SUM(W143:W146)</f>
        <v>0</v>
      </c>
      <c r="X142" s="126"/>
      <c r="Y142" s="130">
        <f>SUM(Y143:Y146)</f>
        <v>0</v>
      </c>
      <c r="Z142" s="126"/>
      <c r="AA142" s="131">
        <f>SUM(AA143:AA146)</f>
        <v>0</v>
      </c>
      <c r="AR142" s="132" t="s">
        <v>77</v>
      </c>
      <c r="AT142" s="133" t="s">
        <v>68</v>
      </c>
      <c r="AU142" s="133" t="s">
        <v>77</v>
      </c>
      <c r="AY142" s="132" t="s">
        <v>126</v>
      </c>
      <c r="BK142" s="134">
        <f>SUM(BK143:BK146)</f>
        <v>0</v>
      </c>
    </row>
    <row r="143" spans="2:65" s="1" customFormat="1" ht="25.5" customHeight="1">
      <c r="B143" s="136"/>
      <c r="C143" s="137" t="s">
        <v>144</v>
      </c>
      <c r="D143" s="137" t="s">
        <v>127</v>
      </c>
      <c r="E143" s="138" t="s">
        <v>160</v>
      </c>
      <c r="F143" s="220" t="s">
        <v>161</v>
      </c>
      <c r="G143" s="220"/>
      <c r="H143" s="220"/>
      <c r="I143" s="220"/>
      <c r="J143" s="139" t="s">
        <v>162</v>
      </c>
      <c r="K143" s="140">
        <v>23</v>
      </c>
      <c r="L143" s="221"/>
      <c r="M143" s="221"/>
      <c r="N143" s="221">
        <f>ROUND(L143*K143,3)</f>
        <v>0</v>
      </c>
      <c r="O143" s="221"/>
      <c r="P143" s="221"/>
      <c r="Q143" s="221"/>
      <c r="R143" s="141"/>
      <c r="T143" s="142" t="s">
        <v>5</v>
      </c>
      <c r="U143" s="43" t="s">
        <v>36</v>
      </c>
      <c r="V143" s="143">
        <v>0</v>
      </c>
      <c r="W143" s="143">
        <f>V143*K143</f>
        <v>0</v>
      </c>
      <c r="X143" s="143">
        <v>0</v>
      </c>
      <c r="Y143" s="143">
        <f>X143*K143</f>
        <v>0</v>
      </c>
      <c r="Z143" s="143">
        <v>0</v>
      </c>
      <c r="AA143" s="144">
        <f>Z143*K143</f>
        <v>0</v>
      </c>
      <c r="AR143" s="21" t="s">
        <v>131</v>
      </c>
      <c r="AT143" s="21" t="s">
        <v>127</v>
      </c>
      <c r="AU143" s="21" t="s">
        <v>132</v>
      </c>
      <c r="AY143" s="21" t="s">
        <v>126</v>
      </c>
      <c r="BE143" s="145">
        <f>IF(U143="základná",N143,0)</f>
        <v>0</v>
      </c>
      <c r="BF143" s="145">
        <f>IF(U143="znížená",N143,0)</f>
        <v>0</v>
      </c>
      <c r="BG143" s="145">
        <f>IF(U143="zákl. prenesená",N143,0)</f>
        <v>0</v>
      </c>
      <c r="BH143" s="145">
        <f>IF(U143="zníž. prenesená",N143,0)</f>
        <v>0</v>
      </c>
      <c r="BI143" s="145">
        <f>IF(U143="nulová",N143,0)</f>
        <v>0</v>
      </c>
      <c r="BJ143" s="21" t="s">
        <v>132</v>
      </c>
      <c r="BK143" s="146">
        <f>ROUND(L143*K143,3)</f>
        <v>0</v>
      </c>
      <c r="BL143" s="21" t="s">
        <v>131</v>
      </c>
      <c r="BM143" s="21" t="s">
        <v>163</v>
      </c>
    </row>
    <row r="144" spans="2:65" s="10" customFormat="1" ht="16.5" customHeight="1">
      <c r="B144" s="147"/>
      <c r="C144" s="148"/>
      <c r="D144" s="148"/>
      <c r="E144" s="149" t="s">
        <v>5</v>
      </c>
      <c r="F144" s="224" t="s">
        <v>164</v>
      </c>
      <c r="G144" s="225"/>
      <c r="H144" s="225"/>
      <c r="I144" s="225"/>
      <c r="J144" s="148"/>
      <c r="K144" s="150">
        <v>23</v>
      </c>
      <c r="L144" s="148"/>
      <c r="M144" s="148"/>
      <c r="N144" s="148"/>
      <c r="O144" s="148"/>
      <c r="P144" s="148"/>
      <c r="Q144" s="148"/>
      <c r="R144" s="151"/>
      <c r="T144" s="152"/>
      <c r="U144" s="148"/>
      <c r="V144" s="148"/>
      <c r="W144" s="148"/>
      <c r="X144" s="148"/>
      <c r="Y144" s="148"/>
      <c r="Z144" s="148"/>
      <c r="AA144" s="153"/>
      <c r="AT144" s="154" t="s">
        <v>134</v>
      </c>
      <c r="AU144" s="154" t="s">
        <v>132</v>
      </c>
      <c r="AV144" s="10" t="s">
        <v>132</v>
      </c>
      <c r="AW144" s="10" t="s">
        <v>26</v>
      </c>
      <c r="AX144" s="10" t="s">
        <v>69</v>
      </c>
      <c r="AY144" s="154" t="s">
        <v>126</v>
      </c>
    </row>
    <row r="145" spans="2:65" s="11" customFormat="1" ht="16.5" customHeight="1">
      <c r="B145" s="155"/>
      <c r="C145" s="156"/>
      <c r="D145" s="156"/>
      <c r="E145" s="157" t="s">
        <v>5</v>
      </c>
      <c r="F145" s="226" t="s">
        <v>135</v>
      </c>
      <c r="G145" s="227"/>
      <c r="H145" s="227"/>
      <c r="I145" s="227"/>
      <c r="J145" s="156"/>
      <c r="K145" s="158">
        <v>23</v>
      </c>
      <c r="L145" s="156"/>
      <c r="M145" s="156"/>
      <c r="N145" s="156"/>
      <c r="O145" s="156"/>
      <c r="P145" s="156"/>
      <c r="Q145" s="156"/>
      <c r="R145" s="159"/>
      <c r="T145" s="160"/>
      <c r="U145" s="156"/>
      <c r="V145" s="156"/>
      <c r="W145" s="156"/>
      <c r="X145" s="156"/>
      <c r="Y145" s="156"/>
      <c r="Z145" s="156"/>
      <c r="AA145" s="161"/>
      <c r="AT145" s="162" t="s">
        <v>134</v>
      </c>
      <c r="AU145" s="162" t="s">
        <v>132</v>
      </c>
      <c r="AV145" s="11" t="s">
        <v>131</v>
      </c>
      <c r="AW145" s="11" t="s">
        <v>26</v>
      </c>
      <c r="AX145" s="11" t="s">
        <v>77</v>
      </c>
      <c r="AY145" s="162" t="s">
        <v>126</v>
      </c>
    </row>
    <row r="146" spans="2:65" s="1" customFormat="1" ht="25.5" customHeight="1">
      <c r="B146" s="136"/>
      <c r="C146" s="163" t="s">
        <v>165</v>
      </c>
      <c r="D146" s="163" t="s">
        <v>147</v>
      </c>
      <c r="E146" s="164" t="s">
        <v>166</v>
      </c>
      <c r="F146" s="222" t="s">
        <v>167</v>
      </c>
      <c r="G146" s="222"/>
      <c r="H146" s="222"/>
      <c r="I146" s="222"/>
      <c r="J146" s="165" t="s">
        <v>162</v>
      </c>
      <c r="K146" s="166">
        <v>23</v>
      </c>
      <c r="L146" s="223"/>
      <c r="M146" s="223"/>
      <c r="N146" s="223">
        <f>ROUND(L146*K146,3)</f>
        <v>0</v>
      </c>
      <c r="O146" s="221"/>
      <c r="P146" s="221"/>
      <c r="Q146" s="221"/>
      <c r="R146" s="141"/>
      <c r="T146" s="142" t="s">
        <v>5</v>
      </c>
      <c r="U146" s="43" t="s">
        <v>36</v>
      </c>
      <c r="V146" s="143">
        <v>0</v>
      </c>
      <c r="W146" s="143">
        <f>V146*K146</f>
        <v>0</v>
      </c>
      <c r="X146" s="143">
        <v>0</v>
      </c>
      <c r="Y146" s="143">
        <f>X146*K146</f>
        <v>0</v>
      </c>
      <c r="Z146" s="143">
        <v>0</v>
      </c>
      <c r="AA146" s="144">
        <f>Z146*K146</f>
        <v>0</v>
      </c>
      <c r="AR146" s="21" t="s">
        <v>144</v>
      </c>
      <c r="AT146" s="21" t="s">
        <v>147</v>
      </c>
      <c r="AU146" s="21" t="s">
        <v>132</v>
      </c>
      <c r="AY146" s="21" t="s">
        <v>126</v>
      </c>
      <c r="BE146" s="145">
        <f>IF(U146="základná",N146,0)</f>
        <v>0</v>
      </c>
      <c r="BF146" s="145">
        <f>IF(U146="znížená",N146,0)</f>
        <v>0</v>
      </c>
      <c r="BG146" s="145">
        <f>IF(U146="zákl. prenesená",N146,0)</f>
        <v>0</v>
      </c>
      <c r="BH146" s="145">
        <f>IF(U146="zníž. prenesená",N146,0)</f>
        <v>0</v>
      </c>
      <c r="BI146" s="145">
        <f>IF(U146="nulová",N146,0)</f>
        <v>0</v>
      </c>
      <c r="BJ146" s="21" t="s">
        <v>132</v>
      </c>
      <c r="BK146" s="146">
        <f>ROUND(L146*K146,3)</f>
        <v>0</v>
      </c>
      <c r="BL146" s="21" t="s">
        <v>131</v>
      </c>
      <c r="BM146" s="21" t="s">
        <v>168</v>
      </c>
    </row>
    <row r="147" spans="2:65" s="9" customFormat="1" ht="29.85" customHeight="1">
      <c r="B147" s="125"/>
      <c r="C147" s="126"/>
      <c r="D147" s="135" t="s">
        <v>101</v>
      </c>
      <c r="E147" s="135"/>
      <c r="F147" s="135"/>
      <c r="G147" s="135"/>
      <c r="H147" s="135"/>
      <c r="I147" s="135"/>
      <c r="J147" s="135"/>
      <c r="K147" s="135"/>
      <c r="L147" s="135"/>
      <c r="M147" s="135"/>
      <c r="N147" s="217">
        <f>BK147</f>
        <v>0</v>
      </c>
      <c r="O147" s="218"/>
      <c r="P147" s="218"/>
      <c r="Q147" s="218"/>
      <c r="R147" s="128"/>
      <c r="T147" s="129"/>
      <c r="U147" s="126"/>
      <c r="V147" s="126"/>
      <c r="W147" s="130">
        <f>SUM(W148:W173)</f>
        <v>0</v>
      </c>
      <c r="X147" s="126"/>
      <c r="Y147" s="130">
        <f>SUM(Y148:Y173)</f>
        <v>0</v>
      </c>
      <c r="Z147" s="126"/>
      <c r="AA147" s="131">
        <f>SUM(AA148:AA173)</f>
        <v>0</v>
      </c>
      <c r="AR147" s="132" t="s">
        <v>77</v>
      </c>
      <c r="AT147" s="133" t="s">
        <v>68</v>
      </c>
      <c r="AU147" s="133" t="s">
        <v>77</v>
      </c>
      <c r="AY147" s="132" t="s">
        <v>126</v>
      </c>
      <c r="BK147" s="134">
        <f>SUM(BK148:BK173)</f>
        <v>0</v>
      </c>
    </row>
    <row r="148" spans="2:65" s="1" customFormat="1" ht="25.5" customHeight="1">
      <c r="B148" s="136"/>
      <c r="C148" s="137" t="s">
        <v>151</v>
      </c>
      <c r="D148" s="137" t="s">
        <v>127</v>
      </c>
      <c r="E148" s="138" t="s">
        <v>169</v>
      </c>
      <c r="F148" s="220" t="s">
        <v>170</v>
      </c>
      <c r="G148" s="220"/>
      <c r="H148" s="220"/>
      <c r="I148" s="220"/>
      <c r="J148" s="139" t="s">
        <v>162</v>
      </c>
      <c r="K148" s="140">
        <v>224.7</v>
      </c>
      <c r="L148" s="221"/>
      <c r="M148" s="221"/>
      <c r="N148" s="221">
        <f>ROUND(L148*K148,3)</f>
        <v>0</v>
      </c>
      <c r="O148" s="221"/>
      <c r="P148" s="221"/>
      <c r="Q148" s="221"/>
      <c r="R148" s="141"/>
      <c r="T148" s="142" t="s">
        <v>5</v>
      </c>
      <c r="U148" s="43" t="s">
        <v>36</v>
      </c>
      <c r="V148" s="143">
        <v>0</v>
      </c>
      <c r="W148" s="143">
        <f>V148*K148</f>
        <v>0</v>
      </c>
      <c r="X148" s="143">
        <v>0</v>
      </c>
      <c r="Y148" s="143">
        <f>X148*K148</f>
        <v>0</v>
      </c>
      <c r="Z148" s="143">
        <v>0</v>
      </c>
      <c r="AA148" s="144">
        <f>Z148*K148</f>
        <v>0</v>
      </c>
      <c r="AR148" s="21" t="s">
        <v>131</v>
      </c>
      <c r="AT148" s="21" t="s">
        <v>127</v>
      </c>
      <c r="AU148" s="21" t="s">
        <v>132</v>
      </c>
      <c r="AY148" s="21" t="s">
        <v>126</v>
      </c>
      <c r="BE148" s="145">
        <f>IF(U148="základná",N148,0)</f>
        <v>0</v>
      </c>
      <c r="BF148" s="145">
        <f>IF(U148="znížená",N148,0)</f>
        <v>0</v>
      </c>
      <c r="BG148" s="145">
        <f>IF(U148="zákl. prenesená",N148,0)</f>
        <v>0</v>
      </c>
      <c r="BH148" s="145">
        <f>IF(U148="zníž. prenesená",N148,0)</f>
        <v>0</v>
      </c>
      <c r="BI148" s="145">
        <f>IF(U148="nulová",N148,0)</f>
        <v>0</v>
      </c>
      <c r="BJ148" s="21" t="s">
        <v>132</v>
      </c>
      <c r="BK148" s="146">
        <f>ROUND(L148*K148,3)</f>
        <v>0</v>
      </c>
      <c r="BL148" s="21" t="s">
        <v>131</v>
      </c>
      <c r="BM148" s="21" t="s">
        <v>10</v>
      </c>
    </row>
    <row r="149" spans="2:65" s="12" customFormat="1" ht="16.5" customHeight="1">
      <c r="B149" s="167"/>
      <c r="C149" s="168"/>
      <c r="D149" s="168"/>
      <c r="E149" s="169" t="s">
        <v>5</v>
      </c>
      <c r="F149" s="228" t="s">
        <v>171</v>
      </c>
      <c r="G149" s="229"/>
      <c r="H149" s="229"/>
      <c r="I149" s="229"/>
      <c r="J149" s="168"/>
      <c r="K149" s="169" t="s">
        <v>5</v>
      </c>
      <c r="L149" s="168"/>
      <c r="M149" s="168"/>
      <c r="N149" s="168"/>
      <c r="O149" s="168"/>
      <c r="P149" s="168"/>
      <c r="Q149" s="168"/>
      <c r="R149" s="170"/>
      <c r="T149" s="171"/>
      <c r="U149" s="168"/>
      <c r="V149" s="168"/>
      <c r="W149" s="168"/>
      <c r="X149" s="168"/>
      <c r="Y149" s="168"/>
      <c r="Z149" s="168"/>
      <c r="AA149" s="172"/>
      <c r="AT149" s="173" t="s">
        <v>134</v>
      </c>
      <c r="AU149" s="173" t="s">
        <v>132</v>
      </c>
      <c r="AV149" s="12" t="s">
        <v>77</v>
      </c>
      <c r="AW149" s="12" t="s">
        <v>26</v>
      </c>
      <c r="AX149" s="12" t="s">
        <v>69</v>
      </c>
      <c r="AY149" s="173" t="s">
        <v>126</v>
      </c>
    </row>
    <row r="150" spans="2:65" s="10" customFormat="1" ht="16.5" customHeight="1">
      <c r="B150" s="147"/>
      <c r="C150" s="148"/>
      <c r="D150" s="148"/>
      <c r="E150" s="149" t="s">
        <v>5</v>
      </c>
      <c r="F150" s="230" t="s">
        <v>172</v>
      </c>
      <c r="G150" s="231"/>
      <c r="H150" s="231"/>
      <c r="I150" s="231"/>
      <c r="J150" s="148"/>
      <c r="K150" s="150">
        <v>52.978999999999999</v>
      </c>
      <c r="L150" s="148"/>
      <c r="M150" s="148"/>
      <c r="N150" s="148"/>
      <c r="O150" s="148"/>
      <c r="P150" s="148"/>
      <c r="Q150" s="148"/>
      <c r="R150" s="151"/>
      <c r="T150" s="152"/>
      <c r="U150" s="148"/>
      <c r="V150" s="148"/>
      <c r="W150" s="148"/>
      <c r="X150" s="148"/>
      <c r="Y150" s="148"/>
      <c r="Z150" s="148"/>
      <c r="AA150" s="153"/>
      <c r="AT150" s="154" t="s">
        <v>134</v>
      </c>
      <c r="AU150" s="154" t="s">
        <v>132</v>
      </c>
      <c r="AV150" s="10" t="s">
        <v>132</v>
      </c>
      <c r="AW150" s="10" t="s">
        <v>26</v>
      </c>
      <c r="AX150" s="10" t="s">
        <v>69</v>
      </c>
      <c r="AY150" s="154" t="s">
        <v>126</v>
      </c>
    </row>
    <row r="151" spans="2:65" s="12" customFormat="1" ht="16.5" customHeight="1">
      <c r="B151" s="167"/>
      <c r="C151" s="168"/>
      <c r="D151" s="168"/>
      <c r="E151" s="169" t="s">
        <v>5</v>
      </c>
      <c r="F151" s="232" t="s">
        <v>173</v>
      </c>
      <c r="G151" s="233"/>
      <c r="H151" s="233"/>
      <c r="I151" s="233"/>
      <c r="J151" s="168"/>
      <c r="K151" s="169" t="s">
        <v>5</v>
      </c>
      <c r="L151" s="168"/>
      <c r="M151" s="168"/>
      <c r="N151" s="168"/>
      <c r="O151" s="168"/>
      <c r="P151" s="168"/>
      <c r="Q151" s="168"/>
      <c r="R151" s="170"/>
      <c r="T151" s="171"/>
      <c r="U151" s="168"/>
      <c r="V151" s="168"/>
      <c r="W151" s="168"/>
      <c r="X151" s="168"/>
      <c r="Y151" s="168"/>
      <c r="Z151" s="168"/>
      <c r="AA151" s="172"/>
      <c r="AT151" s="173" t="s">
        <v>134</v>
      </c>
      <c r="AU151" s="173" t="s">
        <v>132</v>
      </c>
      <c r="AV151" s="12" t="s">
        <v>77</v>
      </c>
      <c r="AW151" s="12" t="s">
        <v>26</v>
      </c>
      <c r="AX151" s="12" t="s">
        <v>69</v>
      </c>
      <c r="AY151" s="173" t="s">
        <v>126</v>
      </c>
    </row>
    <row r="152" spans="2:65" s="10" customFormat="1" ht="16.5" customHeight="1">
      <c r="B152" s="147"/>
      <c r="C152" s="148"/>
      <c r="D152" s="148"/>
      <c r="E152" s="149" t="s">
        <v>5</v>
      </c>
      <c r="F152" s="230" t="s">
        <v>174</v>
      </c>
      <c r="G152" s="231"/>
      <c r="H152" s="231"/>
      <c r="I152" s="231"/>
      <c r="J152" s="148"/>
      <c r="K152" s="150">
        <v>71.03</v>
      </c>
      <c r="L152" s="148"/>
      <c r="M152" s="148"/>
      <c r="N152" s="148"/>
      <c r="O152" s="148"/>
      <c r="P152" s="148"/>
      <c r="Q152" s="148"/>
      <c r="R152" s="151"/>
      <c r="T152" s="152"/>
      <c r="U152" s="148"/>
      <c r="V152" s="148"/>
      <c r="W152" s="148"/>
      <c r="X152" s="148"/>
      <c r="Y152" s="148"/>
      <c r="Z152" s="148"/>
      <c r="AA152" s="153"/>
      <c r="AT152" s="154" t="s">
        <v>134</v>
      </c>
      <c r="AU152" s="154" t="s">
        <v>132</v>
      </c>
      <c r="AV152" s="10" t="s">
        <v>132</v>
      </c>
      <c r="AW152" s="10" t="s">
        <v>26</v>
      </c>
      <c r="AX152" s="10" t="s">
        <v>69</v>
      </c>
      <c r="AY152" s="154" t="s">
        <v>126</v>
      </c>
    </row>
    <row r="153" spans="2:65" s="12" customFormat="1" ht="16.5" customHeight="1">
      <c r="B153" s="167"/>
      <c r="C153" s="168"/>
      <c r="D153" s="168"/>
      <c r="E153" s="169" t="s">
        <v>5</v>
      </c>
      <c r="F153" s="232" t="s">
        <v>175</v>
      </c>
      <c r="G153" s="233"/>
      <c r="H153" s="233"/>
      <c r="I153" s="233"/>
      <c r="J153" s="168"/>
      <c r="K153" s="169" t="s">
        <v>5</v>
      </c>
      <c r="L153" s="168"/>
      <c r="M153" s="168"/>
      <c r="N153" s="168"/>
      <c r="O153" s="168"/>
      <c r="P153" s="168"/>
      <c r="Q153" s="168"/>
      <c r="R153" s="170"/>
      <c r="T153" s="171"/>
      <c r="U153" s="168"/>
      <c r="V153" s="168"/>
      <c r="W153" s="168"/>
      <c r="X153" s="168"/>
      <c r="Y153" s="168"/>
      <c r="Z153" s="168"/>
      <c r="AA153" s="172"/>
      <c r="AT153" s="173" t="s">
        <v>134</v>
      </c>
      <c r="AU153" s="173" t="s">
        <v>132</v>
      </c>
      <c r="AV153" s="12" t="s">
        <v>77</v>
      </c>
      <c r="AW153" s="12" t="s">
        <v>26</v>
      </c>
      <c r="AX153" s="12" t="s">
        <v>69</v>
      </c>
      <c r="AY153" s="173" t="s">
        <v>126</v>
      </c>
    </row>
    <row r="154" spans="2:65" s="10" customFormat="1" ht="16.5" customHeight="1">
      <c r="B154" s="147"/>
      <c r="C154" s="148"/>
      <c r="D154" s="148"/>
      <c r="E154" s="149" t="s">
        <v>5</v>
      </c>
      <c r="F154" s="230" t="s">
        <v>176</v>
      </c>
      <c r="G154" s="231"/>
      <c r="H154" s="231"/>
      <c r="I154" s="231"/>
      <c r="J154" s="148"/>
      <c r="K154" s="150">
        <v>26.651</v>
      </c>
      <c r="L154" s="148"/>
      <c r="M154" s="148"/>
      <c r="N154" s="148"/>
      <c r="O154" s="148"/>
      <c r="P154" s="148"/>
      <c r="Q154" s="148"/>
      <c r="R154" s="151"/>
      <c r="T154" s="152"/>
      <c r="U154" s="148"/>
      <c r="V154" s="148"/>
      <c r="W154" s="148"/>
      <c r="X154" s="148"/>
      <c r="Y154" s="148"/>
      <c r="Z154" s="148"/>
      <c r="AA154" s="153"/>
      <c r="AT154" s="154" t="s">
        <v>134</v>
      </c>
      <c r="AU154" s="154" t="s">
        <v>132</v>
      </c>
      <c r="AV154" s="10" t="s">
        <v>132</v>
      </c>
      <c r="AW154" s="10" t="s">
        <v>26</v>
      </c>
      <c r="AX154" s="10" t="s">
        <v>69</v>
      </c>
      <c r="AY154" s="154" t="s">
        <v>126</v>
      </c>
    </row>
    <row r="155" spans="2:65" s="12" customFormat="1" ht="16.5" customHeight="1">
      <c r="B155" s="167"/>
      <c r="C155" s="168"/>
      <c r="D155" s="168"/>
      <c r="E155" s="169" t="s">
        <v>5</v>
      </c>
      <c r="F155" s="232" t="s">
        <v>177</v>
      </c>
      <c r="G155" s="233"/>
      <c r="H155" s="233"/>
      <c r="I155" s="233"/>
      <c r="J155" s="168"/>
      <c r="K155" s="169" t="s">
        <v>5</v>
      </c>
      <c r="L155" s="168"/>
      <c r="M155" s="168"/>
      <c r="N155" s="168"/>
      <c r="O155" s="168"/>
      <c r="P155" s="168"/>
      <c r="Q155" s="168"/>
      <c r="R155" s="170"/>
      <c r="T155" s="171"/>
      <c r="U155" s="168"/>
      <c r="V155" s="168"/>
      <c r="W155" s="168"/>
      <c r="X155" s="168"/>
      <c r="Y155" s="168"/>
      <c r="Z155" s="168"/>
      <c r="AA155" s="172"/>
      <c r="AT155" s="173" t="s">
        <v>134</v>
      </c>
      <c r="AU155" s="173" t="s">
        <v>132</v>
      </c>
      <c r="AV155" s="12" t="s">
        <v>77</v>
      </c>
      <c r="AW155" s="12" t="s">
        <v>26</v>
      </c>
      <c r="AX155" s="12" t="s">
        <v>69</v>
      </c>
      <c r="AY155" s="173" t="s">
        <v>126</v>
      </c>
    </row>
    <row r="156" spans="2:65" s="10" customFormat="1" ht="16.5" customHeight="1">
      <c r="B156" s="147"/>
      <c r="C156" s="148"/>
      <c r="D156" s="148"/>
      <c r="E156" s="149" t="s">
        <v>5</v>
      </c>
      <c r="F156" s="230" t="s">
        <v>178</v>
      </c>
      <c r="G156" s="231"/>
      <c r="H156" s="231"/>
      <c r="I156" s="231"/>
      <c r="J156" s="148"/>
      <c r="K156" s="150">
        <v>27.9</v>
      </c>
      <c r="L156" s="148"/>
      <c r="M156" s="148"/>
      <c r="N156" s="148"/>
      <c r="O156" s="148"/>
      <c r="P156" s="148"/>
      <c r="Q156" s="148"/>
      <c r="R156" s="151"/>
      <c r="T156" s="152"/>
      <c r="U156" s="148"/>
      <c r="V156" s="148"/>
      <c r="W156" s="148"/>
      <c r="X156" s="148"/>
      <c r="Y156" s="148"/>
      <c r="Z156" s="148"/>
      <c r="AA156" s="153"/>
      <c r="AT156" s="154" t="s">
        <v>134</v>
      </c>
      <c r="AU156" s="154" t="s">
        <v>132</v>
      </c>
      <c r="AV156" s="10" t="s">
        <v>132</v>
      </c>
      <c r="AW156" s="10" t="s">
        <v>26</v>
      </c>
      <c r="AX156" s="10" t="s">
        <v>69</v>
      </c>
      <c r="AY156" s="154" t="s">
        <v>126</v>
      </c>
    </row>
    <row r="157" spans="2:65" s="12" customFormat="1" ht="16.5" customHeight="1">
      <c r="B157" s="167"/>
      <c r="C157" s="168"/>
      <c r="D157" s="168"/>
      <c r="E157" s="169" t="s">
        <v>5</v>
      </c>
      <c r="F157" s="232" t="s">
        <v>179</v>
      </c>
      <c r="G157" s="233"/>
      <c r="H157" s="233"/>
      <c r="I157" s="233"/>
      <c r="J157" s="168"/>
      <c r="K157" s="169" t="s">
        <v>5</v>
      </c>
      <c r="L157" s="168"/>
      <c r="M157" s="168"/>
      <c r="N157" s="168"/>
      <c r="O157" s="168"/>
      <c r="P157" s="168"/>
      <c r="Q157" s="168"/>
      <c r="R157" s="170"/>
      <c r="T157" s="171"/>
      <c r="U157" s="168"/>
      <c r="V157" s="168"/>
      <c r="W157" s="168"/>
      <c r="X157" s="168"/>
      <c r="Y157" s="168"/>
      <c r="Z157" s="168"/>
      <c r="AA157" s="172"/>
      <c r="AT157" s="173" t="s">
        <v>134</v>
      </c>
      <c r="AU157" s="173" t="s">
        <v>132</v>
      </c>
      <c r="AV157" s="12" t="s">
        <v>77</v>
      </c>
      <c r="AW157" s="12" t="s">
        <v>26</v>
      </c>
      <c r="AX157" s="12" t="s">
        <v>69</v>
      </c>
      <c r="AY157" s="173" t="s">
        <v>126</v>
      </c>
    </row>
    <row r="158" spans="2:65" s="10" customFormat="1" ht="16.5" customHeight="1">
      <c r="B158" s="147"/>
      <c r="C158" s="148"/>
      <c r="D158" s="148"/>
      <c r="E158" s="149" t="s">
        <v>5</v>
      </c>
      <c r="F158" s="230" t="s">
        <v>180</v>
      </c>
      <c r="G158" s="231"/>
      <c r="H158" s="231"/>
      <c r="I158" s="231"/>
      <c r="J158" s="148"/>
      <c r="K158" s="150">
        <v>46.14</v>
      </c>
      <c r="L158" s="148"/>
      <c r="M158" s="148"/>
      <c r="N158" s="148"/>
      <c r="O158" s="148"/>
      <c r="P158" s="148"/>
      <c r="Q158" s="148"/>
      <c r="R158" s="151"/>
      <c r="T158" s="152"/>
      <c r="U158" s="148"/>
      <c r="V158" s="148"/>
      <c r="W158" s="148"/>
      <c r="X158" s="148"/>
      <c r="Y158" s="148"/>
      <c r="Z158" s="148"/>
      <c r="AA158" s="153"/>
      <c r="AT158" s="154" t="s">
        <v>134</v>
      </c>
      <c r="AU158" s="154" t="s">
        <v>132</v>
      </c>
      <c r="AV158" s="10" t="s">
        <v>132</v>
      </c>
      <c r="AW158" s="10" t="s">
        <v>26</v>
      </c>
      <c r="AX158" s="10" t="s">
        <v>69</v>
      </c>
      <c r="AY158" s="154" t="s">
        <v>126</v>
      </c>
    </row>
    <row r="159" spans="2:65" s="11" customFormat="1" ht="16.5" customHeight="1">
      <c r="B159" s="155"/>
      <c r="C159" s="156"/>
      <c r="D159" s="156"/>
      <c r="E159" s="157" t="s">
        <v>5</v>
      </c>
      <c r="F159" s="226" t="s">
        <v>135</v>
      </c>
      <c r="G159" s="227"/>
      <c r="H159" s="227"/>
      <c r="I159" s="227"/>
      <c r="J159" s="156"/>
      <c r="K159" s="158">
        <v>224.7</v>
      </c>
      <c r="L159" s="156"/>
      <c r="M159" s="156"/>
      <c r="N159" s="156"/>
      <c r="O159" s="156"/>
      <c r="P159" s="156"/>
      <c r="Q159" s="156"/>
      <c r="R159" s="159"/>
      <c r="T159" s="160"/>
      <c r="U159" s="156"/>
      <c r="V159" s="156"/>
      <c r="W159" s="156"/>
      <c r="X159" s="156"/>
      <c r="Y159" s="156"/>
      <c r="Z159" s="156"/>
      <c r="AA159" s="161"/>
      <c r="AT159" s="162" t="s">
        <v>134</v>
      </c>
      <c r="AU159" s="162" t="s">
        <v>132</v>
      </c>
      <c r="AV159" s="11" t="s">
        <v>131</v>
      </c>
      <c r="AW159" s="11" t="s">
        <v>26</v>
      </c>
      <c r="AX159" s="11" t="s">
        <v>77</v>
      </c>
      <c r="AY159" s="162" t="s">
        <v>126</v>
      </c>
    </row>
    <row r="160" spans="2:65" s="1" customFormat="1" ht="38.25" customHeight="1">
      <c r="B160" s="136"/>
      <c r="C160" s="137" t="s">
        <v>181</v>
      </c>
      <c r="D160" s="137" t="s">
        <v>127</v>
      </c>
      <c r="E160" s="138" t="s">
        <v>182</v>
      </c>
      <c r="F160" s="220" t="s">
        <v>183</v>
      </c>
      <c r="G160" s="220"/>
      <c r="H160" s="220"/>
      <c r="I160" s="220"/>
      <c r="J160" s="139" t="s">
        <v>162</v>
      </c>
      <c r="K160" s="140">
        <v>49.195999999999998</v>
      </c>
      <c r="L160" s="221"/>
      <c r="M160" s="221"/>
      <c r="N160" s="221">
        <f>ROUND(L160*K160,3)</f>
        <v>0</v>
      </c>
      <c r="O160" s="221"/>
      <c r="P160" s="221"/>
      <c r="Q160" s="221"/>
      <c r="R160" s="141"/>
      <c r="T160" s="142" t="s">
        <v>5</v>
      </c>
      <c r="U160" s="43" t="s">
        <v>36</v>
      </c>
      <c r="V160" s="143">
        <v>0</v>
      </c>
      <c r="W160" s="143">
        <f>V160*K160</f>
        <v>0</v>
      </c>
      <c r="X160" s="143">
        <v>0</v>
      </c>
      <c r="Y160" s="143">
        <f>X160*K160</f>
        <v>0</v>
      </c>
      <c r="Z160" s="143">
        <v>0</v>
      </c>
      <c r="AA160" s="144">
        <f>Z160*K160</f>
        <v>0</v>
      </c>
      <c r="AR160" s="21" t="s">
        <v>131</v>
      </c>
      <c r="AT160" s="21" t="s">
        <v>127</v>
      </c>
      <c r="AU160" s="21" t="s">
        <v>132</v>
      </c>
      <c r="AY160" s="21" t="s">
        <v>126</v>
      </c>
      <c r="BE160" s="145">
        <f>IF(U160="základná",N160,0)</f>
        <v>0</v>
      </c>
      <c r="BF160" s="145">
        <f>IF(U160="znížená",N160,0)</f>
        <v>0</v>
      </c>
      <c r="BG160" s="145">
        <f>IF(U160="zákl. prenesená",N160,0)</f>
        <v>0</v>
      </c>
      <c r="BH160" s="145">
        <f>IF(U160="zníž. prenesená",N160,0)</f>
        <v>0</v>
      </c>
      <c r="BI160" s="145">
        <f>IF(U160="nulová",N160,0)</f>
        <v>0</v>
      </c>
      <c r="BJ160" s="21" t="s">
        <v>132</v>
      </c>
      <c r="BK160" s="146">
        <f>ROUND(L160*K160,3)</f>
        <v>0</v>
      </c>
      <c r="BL160" s="21" t="s">
        <v>131</v>
      </c>
      <c r="BM160" s="21" t="s">
        <v>14</v>
      </c>
    </row>
    <row r="161" spans="2:65" s="12" customFormat="1" ht="16.5" customHeight="1">
      <c r="B161" s="167"/>
      <c r="C161" s="168"/>
      <c r="D161" s="168"/>
      <c r="E161" s="169" t="s">
        <v>5</v>
      </c>
      <c r="F161" s="228" t="s">
        <v>171</v>
      </c>
      <c r="G161" s="229"/>
      <c r="H161" s="229"/>
      <c r="I161" s="229"/>
      <c r="J161" s="168"/>
      <c r="K161" s="169" t="s">
        <v>5</v>
      </c>
      <c r="L161" s="168"/>
      <c r="M161" s="168"/>
      <c r="N161" s="168"/>
      <c r="O161" s="168"/>
      <c r="P161" s="168"/>
      <c r="Q161" s="168"/>
      <c r="R161" s="170"/>
      <c r="T161" s="171"/>
      <c r="U161" s="168"/>
      <c r="V161" s="168"/>
      <c r="W161" s="168"/>
      <c r="X161" s="168"/>
      <c r="Y161" s="168"/>
      <c r="Z161" s="168"/>
      <c r="AA161" s="172"/>
      <c r="AT161" s="173" t="s">
        <v>134</v>
      </c>
      <c r="AU161" s="173" t="s">
        <v>132</v>
      </c>
      <c r="AV161" s="12" t="s">
        <v>77</v>
      </c>
      <c r="AW161" s="12" t="s">
        <v>26</v>
      </c>
      <c r="AX161" s="12" t="s">
        <v>69</v>
      </c>
      <c r="AY161" s="173" t="s">
        <v>126</v>
      </c>
    </row>
    <row r="162" spans="2:65" s="10" customFormat="1" ht="16.5" customHeight="1">
      <c r="B162" s="147"/>
      <c r="C162" s="148"/>
      <c r="D162" s="148"/>
      <c r="E162" s="149" t="s">
        <v>5</v>
      </c>
      <c r="F162" s="230" t="s">
        <v>184</v>
      </c>
      <c r="G162" s="231"/>
      <c r="H162" s="231"/>
      <c r="I162" s="231"/>
      <c r="J162" s="148"/>
      <c r="K162" s="150">
        <v>11.766</v>
      </c>
      <c r="L162" s="148"/>
      <c r="M162" s="148"/>
      <c r="N162" s="148"/>
      <c r="O162" s="148"/>
      <c r="P162" s="148"/>
      <c r="Q162" s="148"/>
      <c r="R162" s="151"/>
      <c r="T162" s="152"/>
      <c r="U162" s="148"/>
      <c r="V162" s="148"/>
      <c r="W162" s="148"/>
      <c r="X162" s="148"/>
      <c r="Y162" s="148"/>
      <c r="Z162" s="148"/>
      <c r="AA162" s="153"/>
      <c r="AT162" s="154" t="s">
        <v>134</v>
      </c>
      <c r="AU162" s="154" t="s">
        <v>132</v>
      </c>
      <c r="AV162" s="10" t="s">
        <v>132</v>
      </c>
      <c r="AW162" s="10" t="s">
        <v>26</v>
      </c>
      <c r="AX162" s="10" t="s">
        <v>69</v>
      </c>
      <c r="AY162" s="154" t="s">
        <v>126</v>
      </c>
    </row>
    <row r="163" spans="2:65" s="12" customFormat="1" ht="16.5" customHeight="1">
      <c r="B163" s="167"/>
      <c r="C163" s="168"/>
      <c r="D163" s="168"/>
      <c r="E163" s="169" t="s">
        <v>5</v>
      </c>
      <c r="F163" s="232" t="s">
        <v>173</v>
      </c>
      <c r="G163" s="233"/>
      <c r="H163" s="233"/>
      <c r="I163" s="233"/>
      <c r="J163" s="168"/>
      <c r="K163" s="169" t="s">
        <v>5</v>
      </c>
      <c r="L163" s="168"/>
      <c r="M163" s="168"/>
      <c r="N163" s="168"/>
      <c r="O163" s="168"/>
      <c r="P163" s="168"/>
      <c r="Q163" s="168"/>
      <c r="R163" s="170"/>
      <c r="T163" s="171"/>
      <c r="U163" s="168"/>
      <c r="V163" s="168"/>
      <c r="W163" s="168"/>
      <c r="X163" s="168"/>
      <c r="Y163" s="168"/>
      <c r="Z163" s="168"/>
      <c r="AA163" s="172"/>
      <c r="AT163" s="173" t="s">
        <v>134</v>
      </c>
      <c r="AU163" s="173" t="s">
        <v>132</v>
      </c>
      <c r="AV163" s="12" t="s">
        <v>77</v>
      </c>
      <c r="AW163" s="12" t="s">
        <v>26</v>
      </c>
      <c r="AX163" s="12" t="s">
        <v>69</v>
      </c>
      <c r="AY163" s="173" t="s">
        <v>126</v>
      </c>
    </row>
    <row r="164" spans="2:65" s="10" customFormat="1" ht="16.5" customHeight="1">
      <c r="B164" s="147"/>
      <c r="C164" s="148"/>
      <c r="D164" s="148"/>
      <c r="E164" s="149" t="s">
        <v>5</v>
      </c>
      <c r="F164" s="230" t="s">
        <v>184</v>
      </c>
      <c r="G164" s="231"/>
      <c r="H164" s="231"/>
      <c r="I164" s="231"/>
      <c r="J164" s="148"/>
      <c r="K164" s="150">
        <v>11.766</v>
      </c>
      <c r="L164" s="148"/>
      <c r="M164" s="148"/>
      <c r="N164" s="148"/>
      <c r="O164" s="148"/>
      <c r="P164" s="148"/>
      <c r="Q164" s="148"/>
      <c r="R164" s="151"/>
      <c r="T164" s="152"/>
      <c r="U164" s="148"/>
      <c r="V164" s="148"/>
      <c r="W164" s="148"/>
      <c r="X164" s="148"/>
      <c r="Y164" s="148"/>
      <c r="Z164" s="148"/>
      <c r="AA164" s="153"/>
      <c r="AT164" s="154" t="s">
        <v>134</v>
      </c>
      <c r="AU164" s="154" t="s">
        <v>132</v>
      </c>
      <c r="AV164" s="10" t="s">
        <v>132</v>
      </c>
      <c r="AW164" s="10" t="s">
        <v>26</v>
      </c>
      <c r="AX164" s="10" t="s">
        <v>69</v>
      </c>
      <c r="AY164" s="154" t="s">
        <v>126</v>
      </c>
    </row>
    <row r="165" spans="2:65" s="12" customFormat="1" ht="16.5" customHeight="1">
      <c r="B165" s="167"/>
      <c r="C165" s="168"/>
      <c r="D165" s="168"/>
      <c r="E165" s="169" t="s">
        <v>5</v>
      </c>
      <c r="F165" s="232" t="s">
        <v>175</v>
      </c>
      <c r="G165" s="233"/>
      <c r="H165" s="233"/>
      <c r="I165" s="233"/>
      <c r="J165" s="168"/>
      <c r="K165" s="169" t="s">
        <v>5</v>
      </c>
      <c r="L165" s="168"/>
      <c r="M165" s="168"/>
      <c r="N165" s="168"/>
      <c r="O165" s="168"/>
      <c r="P165" s="168"/>
      <c r="Q165" s="168"/>
      <c r="R165" s="170"/>
      <c r="T165" s="171"/>
      <c r="U165" s="168"/>
      <c r="V165" s="168"/>
      <c r="W165" s="168"/>
      <c r="X165" s="168"/>
      <c r="Y165" s="168"/>
      <c r="Z165" s="168"/>
      <c r="AA165" s="172"/>
      <c r="AT165" s="173" t="s">
        <v>134</v>
      </c>
      <c r="AU165" s="173" t="s">
        <v>132</v>
      </c>
      <c r="AV165" s="12" t="s">
        <v>77</v>
      </c>
      <c r="AW165" s="12" t="s">
        <v>26</v>
      </c>
      <c r="AX165" s="12" t="s">
        <v>69</v>
      </c>
      <c r="AY165" s="173" t="s">
        <v>126</v>
      </c>
    </row>
    <row r="166" spans="2:65" s="10" customFormat="1" ht="16.5" customHeight="1">
      <c r="B166" s="147"/>
      <c r="C166" s="148"/>
      <c r="D166" s="148"/>
      <c r="E166" s="149" t="s">
        <v>5</v>
      </c>
      <c r="F166" s="230" t="s">
        <v>185</v>
      </c>
      <c r="G166" s="231"/>
      <c r="H166" s="231"/>
      <c r="I166" s="231"/>
      <c r="J166" s="148"/>
      <c r="K166" s="150">
        <v>12.832000000000001</v>
      </c>
      <c r="L166" s="148"/>
      <c r="M166" s="148"/>
      <c r="N166" s="148"/>
      <c r="O166" s="148"/>
      <c r="P166" s="148"/>
      <c r="Q166" s="148"/>
      <c r="R166" s="151"/>
      <c r="T166" s="152"/>
      <c r="U166" s="148"/>
      <c r="V166" s="148"/>
      <c r="W166" s="148"/>
      <c r="X166" s="148"/>
      <c r="Y166" s="148"/>
      <c r="Z166" s="148"/>
      <c r="AA166" s="153"/>
      <c r="AT166" s="154" t="s">
        <v>134</v>
      </c>
      <c r="AU166" s="154" t="s">
        <v>132</v>
      </c>
      <c r="AV166" s="10" t="s">
        <v>132</v>
      </c>
      <c r="AW166" s="10" t="s">
        <v>26</v>
      </c>
      <c r="AX166" s="10" t="s">
        <v>69</v>
      </c>
      <c r="AY166" s="154" t="s">
        <v>126</v>
      </c>
    </row>
    <row r="167" spans="2:65" s="12" customFormat="1" ht="16.5" customHeight="1">
      <c r="B167" s="167"/>
      <c r="C167" s="168"/>
      <c r="D167" s="168"/>
      <c r="E167" s="169" t="s">
        <v>5</v>
      </c>
      <c r="F167" s="232" t="s">
        <v>177</v>
      </c>
      <c r="G167" s="233"/>
      <c r="H167" s="233"/>
      <c r="I167" s="233"/>
      <c r="J167" s="168"/>
      <c r="K167" s="169" t="s">
        <v>5</v>
      </c>
      <c r="L167" s="168"/>
      <c r="M167" s="168"/>
      <c r="N167" s="168"/>
      <c r="O167" s="168"/>
      <c r="P167" s="168"/>
      <c r="Q167" s="168"/>
      <c r="R167" s="170"/>
      <c r="T167" s="171"/>
      <c r="U167" s="168"/>
      <c r="V167" s="168"/>
      <c r="W167" s="168"/>
      <c r="X167" s="168"/>
      <c r="Y167" s="168"/>
      <c r="Z167" s="168"/>
      <c r="AA167" s="172"/>
      <c r="AT167" s="173" t="s">
        <v>134</v>
      </c>
      <c r="AU167" s="173" t="s">
        <v>132</v>
      </c>
      <c r="AV167" s="12" t="s">
        <v>77</v>
      </c>
      <c r="AW167" s="12" t="s">
        <v>26</v>
      </c>
      <c r="AX167" s="12" t="s">
        <v>69</v>
      </c>
      <c r="AY167" s="173" t="s">
        <v>126</v>
      </c>
    </row>
    <row r="168" spans="2:65" s="10" customFormat="1" ht="16.5" customHeight="1">
      <c r="B168" s="147"/>
      <c r="C168" s="148"/>
      <c r="D168" s="148"/>
      <c r="E168" s="149" t="s">
        <v>5</v>
      </c>
      <c r="F168" s="230" t="s">
        <v>185</v>
      </c>
      <c r="G168" s="231"/>
      <c r="H168" s="231"/>
      <c r="I168" s="231"/>
      <c r="J168" s="148"/>
      <c r="K168" s="150">
        <v>12.832000000000001</v>
      </c>
      <c r="L168" s="148"/>
      <c r="M168" s="148"/>
      <c r="N168" s="148"/>
      <c r="O168" s="148"/>
      <c r="P168" s="148"/>
      <c r="Q168" s="148"/>
      <c r="R168" s="151"/>
      <c r="T168" s="152"/>
      <c r="U168" s="148"/>
      <c r="V168" s="148"/>
      <c r="W168" s="148"/>
      <c r="X168" s="148"/>
      <c r="Y168" s="148"/>
      <c r="Z168" s="148"/>
      <c r="AA168" s="153"/>
      <c r="AT168" s="154" t="s">
        <v>134</v>
      </c>
      <c r="AU168" s="154" t="s">
        <v>132</v>
      </c>
      <c r="AV168" s="10" t="s">
        <v>132</v>
      </c>
      <c r="AW168" s="10" t="s">
        <v>26</v>
      </c>
      <c r="AX168" s="10" t="s">
        <v>69</v>
      </c>
      <c r="AY168" s="154" t="s">
        <v>126</v>
      </c>
    </row>
    <row r="169" spans="2:65" s="11" customFormat="1" ht="16.5" customHeight="1">
      <c r="B169" s="155"/>
      <c r="C169" s="156"/>
      <c r="D169" s="156"/>
      <c r="E169" s="157" t="s">
        <v>5</v>
      </c>
      <c r="F169" s="226" t="s">
        <v>135</v>
      </c>
      <c r="G169" s="227"/>
      <c r="H169" s="227"/>
      <c r="I169" s="227"/>
      <c r="J169" s="156"/>
      <c r="K169" s="158">
        <v>49.195999999999998</v>
      </c>
      <c r="L169" s="156"/>
      <c r="M169" s="156"/>
      <c r="N169" s="156"/>
      <c r="O169" s="156"/>
      <c r="P169" s="156"/>
      <c r="Q169" s="156"/>
      <c r="R169" s="159"/>
      <c r="T169" s="160"/>
      <c r="U169" s="156"/>
      <c r="V169" s="156"/>
      <c r="W169" s="156"/>
      <c r="X169" s="156"/>
      <c r="Y169" s="156"/>
      <c r="Z169" s="156"/>
      <c r="AA169" s="161"/>
      <c r="AT169" s="162" t="s">
        <v>134</v>
      </c>
      <c r="AU169" s="162" t="s">
        <v>132</v>
      </c>
      <c r="AV169" s="11" t="s">
        <v>131</v>
      </c>
      <c r="AW169" s="11" t="s">
        <v>26</v>
      </c>
      <c r="AX169" s="11" t="s">
        <v>77</v>
      </c>
      <c r="AY169" s="162" t="s">
        <v>126</v>
      </c>
    </row>
    <row r="170" spans="2:65" s="1" customFormat="1" ht="38.25" customHeight="1">
      <c r="B170" s="136"/>
      <c r="C170" s="137" t="s">
        <v>154</v>
      </c>
      <c r="D170" s="137" t="s">
        <v>127</v>
      </c>
      <c r="E170" s="138" t="s">
        <v>186</v>
      </c>
      <c r="F170" s="220" t="s">
        <v>187</v>
      </c>
      <c r="G170" s="220"/>
      <c r="H170" s="220"/>
      <c r="I170" s="220"/>
      <c r="J170" s="139" t="s">
        <v>162</v>
      </c>
      <c r="K170" s="140">
        <v>273.89600000000002</v>
      </c>
      <c r="L170" s="221"/>
      <c r="M170" s="221"/>
      <c r="N170" s="221">
        <f>ROUND(L170*K170,3)</f>
        <v>0</v>
      </c>
      <c r="O170" s="221"/>
      <c r="P170" s="221"/>
      <c r="Q170" s="221"/>
      <c r="R170" s="141"/>
      <c r="T170" s="142" t="s">
        <v>5</v>
      </c>
      <c r="U170" s="43" t="s">
        <v>36</v>
      </c>
      <c r="V170" s="143">
        <v>0</v>
      </c>
      <c r="W170" s="143">
        <f>V170*K170</f>
        <v>0</v>
      </c>
      <c r="X170" s="143">
        <v>0</v>
      </c>
      <c r="Y170" s="143">
        <f>X170*K170</f>
        <v>0</v>
      </c>
      <c r="Z170" s="143">
        <v>0</v>
      </c>
      <c r="AA170" s="144">
        <f>Z170*K170</f>
        <v>0</v>
      </c>
      <c r="AR170" s="21" t="s">
        <v>131</v>
      </c>
      <c r="AT170" s="21" t="s">
        <v>127</v>
      </c>
      <c r="AU170" s="21" t="s">
        <v>132</v>
      </c>
      <c r="AY170" s="21" t="s">
        <v>126</v>
      </c>
      <c r="BE170" s="145">
        <f>IF(U170="základná",N170,0)</f>
        <v>0</v>
      </c>
      <c r="BF170" s="145">
        <f>IF(U170="znížená",N170,0)</f>
        <v>0</v>
      </c>
      <c r="BG170" s="145">
        <f>IF(U170="zákl. prenesená",N170,0)</f>
        <v>0</v>
      </c>
      <c r="BH170" s="145">
        <f>IF(U170="zníž. prenesená",N170,0)</f>
        <v>0</v>
      </c>
      <c r="BI170" s="145">
        <f>IF(U170="nulová",N170,0)</f>
        <v>0</v>
      </c>
      <c r="BJ170" s="21" t="s">
        <v>132</v>
      </c>
      <c r="BK170" s="146">
        <f>ROUND(L170*K170,3)</f>
        <v>0</v>
      </c>
      <c r="BL170" s="21" t="s">
        <v>131</v>
      </c>
      <c r="BM170" s="21" t="s">
        <v>188</v>
      </c>
    </row>
    <row r="171" spans="2:65" s="1" customFormat="1" ht="25.5" customHeight="1">
      <c r="B171" s="136"/>
      <c r="C171" s="137" t="s">
        <v>189</v>
      </c>
      <c r="D171" s="137" t="s">
        <v>127</v>
      </c>
      <c r="E171" s="138" t="s">
        <v>190</v>
      </c>
      <c r="F171" s="220" t="s">
        <v>191</v>
      </c>
      <c r="G171" s="220"/>
      <c r="H171" s="220"/>
      <c r="I171" s="220"/>
      <c r="J171" s="139" t="s">
        <v>162</v>
      </c>
      <c r="K171" s="140">
        <v>273.89600000000002</v>
      </c>
      <c r="L171" s="221"/>
      <c r="M171" s="221"/>
      <c r="N171" s="221">
        <f>ROUND(L171*K171,3)</f>
        <v>0</v>
      </c>
      <c r="O171" s="221"/>
      <c r="P171" s="221"/>
      <c r="Q171" s="221"/>
      <c r="R171" s="141"/>
      <c r="T171" s="142" t="s">
        <v>5</v>
      </c>
      <c r="U171" s="43" t="s">
        <v>36</v>
      </c>
      <c r="V171" s="143">
        <v>0</v>
      </c>
      <c r="W171" s="143">
        <f>V171*K171</f>
        <v>0</v>
      </c>
      <c r="X171" s="143">
        <v>0</v>
      </c>
      <c r="Y171" s="143">
        <f>X171*K171</f>
        <v>0</v>
      </c>
      <c r="Z171" s="143">
        <v>0</v>
      </c>
      <c r="AA171" s="144">
        <f>Z171*K171</f>
        <v>0</v>
      </c>
      <c r="AR171" s="21" t="s">
        <v>131</v>
      </c>
      <c r="AT171" s="21" t="s">
        <v>127</v>
      </c>
      <c r="AU171" s="21" t="s">
        <v>132</v>
      </c>
      <c r="AY171" s="21" t="s">
        <v>126</v>
      </c>
      <c r="BE171" s="145">
        <f>IF(U171="základná",N171,0)</f>
        <v>0</v>
      </c>
      <c r="BF171" s="145">
        <f>IF(U171="znížená",N171,0)</f>
        <v>0</v>
      </c>
      <c r="BG171" s="145">
        <f>IF(U171="zákl. prenesená",N171,0)</f>
        <v>0</v>
      </c>
      <c r="BH171" s="145">
        <f>IF(U171="zníž. prenesená",N171,0)</f>
        <v>0</v>
      </c>
      <c r="BI171" s="145">
        <f>IF(U171="nulová",N171,0)</f>
        <v>0</v>
      </c>
      <c r="BJ171" s="21" t="s">
        <v>132</v>
      </c>
      <c r="BK171" s="146">
        <f>ROUND(L171*K171,3)</f>
        <v>0</v>
      </c>
      <c r="BL171" s="21" t="s">
        <v>131</v>
      </c>
      <c r="BM171" s="21" t="s">
        <v>192</v>
      </c>
    </row>
    <row r="172" spans="2:65" s="1" customFormat="1" ht="25.5" customHeight="1">
      <c r="B172" s="136"/>
      <c r="C172" s="137" t="s">
        <v>193</v>
      </c>
      <c r="D172" s="137" t="s">
        <v>127</v>
      </c>
      <c r="E172" s="138" t="s">
        <v>194</v>
      </c>
      <c r="F172" s="220" t="s">
        <v>195</v>
      </c>
      <c r="G172" s="220"/>
      <c r="H172" s="220"/>
      <c r="I172" s="220"/>
      <c r="J172" s="139" t="s">
        <v>162</v>
      </c>
      <c r="K172" s="140">
        <v>224.7</v>
      </c>
      <c r="L172" s="221"/>
      <c r="M172" s="221"/>
      <c r="N172" s="221">
        <f>ROUND(L172*K172,3)</f>
        <v>0</v>
      </c>
      <c r="O172" s="221"/>
      <c r="P172" s="221"/>
      <c r="Q172" s="221"/>
      <c r="R172" s="141"/>
      <c r="T172" s="142" t="s">
        <v>5</v>
      </c>
      <c r="U172" s="43" t="s">
        <v>36</v>
      </c>
      <c r="V172" s="143">
        <v>0</v>
      </c>
      <c r="W172" s="143">
        <f>V172*K172</f>
        <v>0</v>
      </c>
      <c r="X172" s="143">
        <v>0</v>
      </c>
      <c r="Y172" s="143">
        <f>X172*K172</f>
        <v>0</v>
      </c>
      <c r="Z172" s="143">
        <v>0</v>
      </c>
      <c r="AA172" s="144">
        <f>Z172*K172</f>
        <v>0</v>
      </c>
      <c r="AR172" s="21" t="s">
        <v>131</v>
      </c>
      <c r="AT172" s="21" t="s">
        <v>127</v>
      </c>
      <c r="AU172" s="21" t="s">
        <v>132</v>
      </c>
      <c r="AY172" s="21" t="s">
        <v>126</v>
      </c>
      <c r="BE172" s="145">
        <f>IF(U172="základná",N172,0)</f>
        <v>0</v>
      </c>
      <c r="BF172" s="145">
        <f>IF(U172="znížená",N172,0)</f>
        <v>0</v>
      </c>
      <c r="BG172" s="145">
        <f>IF(U172="zákl. prenesená",N172,0)</f>
        <v>0</v>
      </c>
      <c r="BH172" s="145">
        <f>IF(U172="zníž. prenesená",N172,0)</f>
        <v>0</v>
      </c>
      <c r="BI172" s="145">
        <f>IF(U172="nulová",N172,0)</f>
        <v>0</v>
      </c>
      <c r="BJ172" s="21" t="s">
        <v>132</v>
      </c>
      <c r="BK172" s="146">
        <f>ROUND(L172*K172,3)</f>
        <v>0</v>
      </c>
      <c r="BL172" s="21" t="s">
        <v>131</v>
      </c>
      <c r="BM172" s="21" t="s">
        <v>196</v>
      </c>
    </row>
    <row r="173" spans="2:65" s="1" customFormat="1" ht="51" customHeight="1">
      <c r="B173" s="136"/>
      <c r="C173" s="137" t="s">
        <v>197</v>
      </c>
      <c r="D173" s="137" t="s">
        <v>127</v>
      </c>
      <c r="E173" s="138" t="s">
        <v>198</v>
      </c>
      <c r="F173" s="220" t="s">
        <v>199</v>
      </c>
      <c r="G173" s="220"/>
      <c r="H173" s="220"/>
      <c r="I173" s="220"/>
      <c r="J173" s="139" t="s">
        <v>162</v>
      </c>
      <c r="K173" s="140">
        <v>23.5</v>
      </c>
      <c r="L173" s="221"/>
      <c r="M173" s="221"/>
      <c r="N173" s="221">
        <f>ROUND(L173*K173,3)</f>
        <v>0</v>
      </c>
      <c r="O173" s="221"/>
      <c r="P173" s="221"/>
      <c r="Q173" s="221"/>
      <c r="R173" s="141"/>
      <c r="T173" s="142" t="s">
        <v>5</v>
      </c>
      <c r="U173" s="43" t="s">
        <v>36</v>
      </c>
      <c r="V173" s="143">
        <v>0</v>
      </c>
      <c r="W173" s="143">
        <f>V173*K173</f>
        <v>0</v>
      </c>
      <c r="X173" s="143">
        <v>0</v>
      </c>
      <c r="Y173" s="143">
        <f>X173*K173</f>
        <v>0</v>
      </c>
      <c r="Z173" s="143">
        <v>0</v>
      </c>
      <c r="AA173" s="144">
        <f>Z173*K173</f>
        <v>0</v>
      </c>
      <c r="AR173" s="21" t="s">
        <v>131</v>
      </c>
      <c r="AT173" s="21" t="s">
        <v>127</v>
      </c>
      <c r="AU173" s="21" t="s">
        <v>132</v>
      </c>
      <c r="AY173" s="21" t="s">
        <v>126</v>
      </c>
      <c r="BE173" s="145">
        <f>IF(U173="základná",N173,0)</f>
        <v>0</v>
      </c>
      <c r="BF173" s="145">
        <f>IF(U173="znížená",N173,0)</f>
        <v>0</v>
      </c>
      <c r="BG173" s="145">
        <f>IF(U173="zákl. prenesená",N173,0)</f>
        <v>0</v>
      </c>
      <c r="BH173" s="145">
        <f>IF(U173="zníž. prenesená",N173,0)</f>
        <v>0</v>
      </c>
      <c r="BI173" s="145">
        <f>IF(U173="nulová",N173,0)</f>
        <v>0</v>
      </c>
      <c r="BJ173" s="21" t="s">
        <v>132</v>
      </c>
      <c r="BK173" s="146">
        <f>ROUND(L173*K173,3)</f>
        <v>0</v>
      </c>
      <c r="BL173" s="21" t="s">
        <v>131</v>
      </c>
      <c r="BM173" s="21" t="s">
        <v>200</v>
      </c>
    </row>
    <row r="174" spans="2:65" s="9" customFormat="1" ht="29.85" customHeight="1">
      <c r="B174" s="125"/>
      <c r="C174" s="126"/>
      <c r="D174" s="135" t="s">
        <v>102</v>
      </c>
      <c r="E174" s="135"/>
      <c r="F174" s="135"/>
      <c r="G174" s="135"/>
      <c r="H174" s="135"/>
      <c r="I174" s="135"/>
      <c r="J174" s="135"/>
      <c r="K174" s="135"/>
      <c r="L174" s="135"/>
      <c r="M174" s="135"/>
      <c r="N174" s="217">
        <f>BK174</f>
        <v>0</v>
      </c>
      <c r="O174" s="218"/>
      <c r="P174" s="218"/>
      <c r="Q174" s="218"/>
      <c r="R174" s="128"/>
      <c r="T174" s="129"/>
      <c r="U174" s="126"/>
      <c r="V174" s="126"/>
      <c r="W174" s="130">
        <f>SUM(W175:W206)</f>
        <v>0</v>
      </c>
      <c r="X174" s="126"/>
      <c r="Y174" s="130">
        <f>SUM(Y175:Y206)</f>
        <v>0</v>
      </c>
      <c r="Z174" s="126"/>
      <c r="AA174" s="131">
        <f>SUM(AA175:AA206)</f>
        <v>0</v>
      </c>
      <c r="AR174" s="132" t="s">
        <v>77</v>
      </c>
      <c r="AT174" s="133" t="s">
        <v>68</v>
      </c>
      <c r="AU174" s="133" t="s">
        <v>77</v>
      </c>
      <c r="AY174" s="132" t="s">
        <v>126</v>
      </c>
      <c r="BK174" s="134">
        <f>SUM(BK175:BK206)</f>
        <v>0</v>
      </c>
    </row>
    <row r="175" spans="2:65" s="1" customFormat="1" ht="38.25" customHeight="1">
      <c r="B175" s="136"/>
      <c r="C175" s="137" t="s">
        <v>159</v>
      </c>
      <c r="D175" s="137" t="s">
        <v>127</v>
      </c>
      <c r="E175" s="138" t="s">
        <v>201</v>
      </c>
      <c r="F175" s="220" t="s">
        <v>202</v>
      </c>
      <c r="G175" s="220"/>
      <c r="H175" s="220"/>
      <c r="I175" s="220"/>
      <c r="J175" s="139" t="s">
        <v>162</v>
      </c>
      <c r="K175" s="140">
        <v>192.21199999999999</v>
      </c>
      <c r="L175" s="221"/>
      <c r="M175" s="221"/>
      <c r="N175" s="221">
        <f>ROUND(L175*K175,3)</f>
        <v>0</v>
      </c>
      <c r="O175" s="221"/>
      <c r="P175" s="221"/>
      <c r="Q175" s="221"/>
      <c r="R175" s="141"/>
      <c r="T175" s="142" t="s">
        <v>5</v>
      </c>
      <c r="U175" s="43" t="s">
        <v>36</v>
      </c>
      <c r="V175" s="143">
        <v>0</v>
      </c>
      <c r="W175" s="143">
        <f>V175*K175</f>
        <v>0</v>
      </c>
      <c r="X175" s="143">
        <v>0</v>
      </c>
      <c r="Y175" s="143">
        <f>X175*K175</f>
        <v>0</v>
      </c>
      <c r="Z175" s="143">
        <v>0</v>
      </c>
      <c r="AA175" s="144">
        <f>Z175*K175</f>
        <v>0</v>
      </c>
      <c r="AR175" s="21" t="s">
        <v>131</v>
      </c>
      <c r="AT175" s="21" t="s">
        <v>127</v>
      </c>
      <c r="AU175" s="21" t="s">
        <v>132</v>
      </c>
      <c r="AY175" s="21" t="s">
        <v>126</v>
      </c>
      <c r="BE175" s="145">
        <f>IF(U175="základná",N175,0)</f>
        <v>0</v>
      </c>
      <c r="BF175" s="145">
        <f>IF(U175="znížená",N175,0)</f>
        <v>0</v>
      </c>
      <c r="BG175" s="145">
        <f>IF(U175="zákl. prenesená",N175,0)</f>
        <v>0</v>
      </c>
      <c r="BH175" s="145">
        <f>IF(U175="zníž. prenesená",N175,0)</f>
        <v>0</v>
      </c>
      <c r="BI175" s="145">
        <f>IF(U175="nulová",N175,0)</f>
        <v>0</v>
      </c>
      <c r="BJ175" s="21" t="s">
        <v>132</v>
      </c>
      <c r="BK175" s="146">
        <f>ROUND(L175*K175,3)</f>
        <v>0</v>
      </c>
      <c r="BL175" s="21" t="s">
        <v>131</v>
      </c>
      <c r="BM175" s="21" t="s">
        <v>203</v>
      </c>
    </row>
    <row r="176" spans="2:65" s="10" customFormat="1" ht="16.5" customHeight="1">
      <c r="B176" s="147"/>
      <c r="C176" s="148"/>
      <c r="D176" s="148"/>
      <c r="E176" s="149" t="s">
        <v>5</v>
      </c>
      <c r="F176" s="224" t="s">
        <v>204</v>
      </c>
      <c r="G176" s="225"/>
      <c r="H176" s="225"/>
      <c r="I176" s="225"/>
      <c r="J176" s="148"/>
      <c r="K176" s="150">
        <v>71.3</v>
      </c>
      <c r="L176" s="148"/>
      <c r="M176" s="148"/>
      <c r="N176" s="148"/>
      <c r="O176" s="148"/>
      <c r="P176" s="148"/>
      <c r="Q176" s="148"/>
      <c r="R176" s="151"/>
      <c r="T176" s="152"/>
      <c r="U176" s="148"/>
      <c r="V176" s="148"/>
      <c r="W176" s="148"/>
      <c r="X176" s="148"/>
      <c r="Y176" s="148"/>
      <c r="Z176" s="148"/>
      <c r="AA176" s="153"/>
      <c r="AT176" s="154" t="s">
        <v>134</v>
      </c>
      <c r="AU176" s="154" t="s">
        <v>132</v>
      </c>
      <c r="AV176" s="10" t="s">
        <v>132</v>
      </c>
      <c r="AW176" s="10" t="s">
        <v>26</v>
      </c>
      <c r="AX176" s="10" t="s">
        <v>69</v>
      </c>
      <c r="AY176" s="154" t="s">
        <v>126</v>
      </c>
    </row>
    <row r="177" spans="2:65" s="10" customFormat="1" ht="16.5" customHeight="1">
      <c r="B177" s="147"/>
      <c r="C177" s="148"/>
      <c r="D177" s="148"/>
      <c r="E177" s="149" t="s">
        <v>5</v>
      </c>
      <c r="F177" s="230" t="s">
        <v>205</v>
      </c>
      <c r="G177" s="231"/>
      <c r="H177" s="231"/>
      <c r="I177" s="231"/>
      <c r="J177" s="148"/>
      <c r="K177" s="150">
        <v>75.900000000000006</v>
      </c>
      <c r="L177" s="148"/>
      <c r="M177" s="148"/>
      <c r="N177" s="148"/>
      <c r="O177" s="148"/>
      <c r="P177" s="148"/>
      <c r="Q177" s="148"/>
      <c r="R177" s="151"/>
      <c r="T177" s="152"/>
      <c r="U177" s="148"/>
      <c r="V177" s="148"/>
      <c r="W177" s="148"/>
      <c r="X177" s="148"/>
      <c r="Y177" s="148"/>
      <c r="Z177" s="148"/>
      <c r="AA177" s="153"/>
      <c r="AT177" s="154" t="s">
        <v>134</v>
      </c>
      <c r="AU177" s="154" t="s">
        <v>132</v>
      </c>
      <c r="AV177" s="10" t="s">
        <v>132</v>
      </c>
      <c r="AW177" s="10" t="s">
        <v>26</v>
      </c>
      <c r="AX177" s="10" t="s">
        <v>69</v>
      </c>
      <c r="AY177" s="154" t="s">
        <v>126</v>
      </c>
    </row>
    <row r="178" spans="2:65" s="10" customFormat="1" ht="16.5" customHeight="1">
      <c r="B178" s="147"/>
      <c r="C178" s="148"/>
      <c r="D178" s="148"/>
      <c r="E178" s="149" t="s">
        <v>5</v>
      </c>
      <c r="F178" s="230" t="s">
        <v>206</v>
      </c>
      <c r="G178" s="231"/>
      <c r="H178" s="231"/>
      <c r="I178" s="231"/>
      <c r="J178" s="148"/>
      <c r="K178" s="150">
        <v>45.012</v>
      </c>
      <c r="L178" s="148"/>
      <c r="M178" s="148"/>
      <c r="N178" s="148"/>
      <c r="O178" s="148"/>
      <c r="P178" s="148"/>
      <c r="Q178" s="148"/>
      <c r="R178" s="151"/>
      <c r="T178" s="152"/>
      <c r="U178" s="148"/>
      <c r="V178" s="148"/>
      <c r="W178" s="148"/>
      <c r="X178" s="148"/>
      <c r="Y178" s="148"/>
      <c r="Z178" s="148"/>
      <c r="AA178" s="153"/>
      <c r="AT178" s="154" t="s">
        <v>134</v>
      </c>
      <c r="AU178" s="154" t="s">
        <v>132</v>
      </c>
      <c r="AV178" s="10" t="s">
        <v>132</v>
      </c>
      <c r="AW178" s="10" t="s">
        <v>26</v>
      </c>
      <c r="AX178" s="10" t="s">
        <v>69</v>
      </c>
      <c r="AY178" s="154" t="s">
        <v>126</v>
      </c>
    </row>
    <row r="179" spans="2:65" s="11" customFormat="1" ht="16.5" customHeight="1">
      <c r="B179" s="155"/>
      <c r="C179" s="156"/>
      <c r="D179" s="156"/>
      <c r="E179" s="157" t="s">
        <v>5</v>
      </c>
      <c r="F179" s="226" t="s">
        <v>135</v>
      </c>
      <c r="G179" s="227"/>
      <c r="H179" s="227"/>
      <c r="I179" s="227"/>
      <c r="J179" s="156"/>
      <c r="K179" s="158">
        <v>192.21199999999999</v>
      </c>
      <c r="L179" s="156"/>
      <c r="M179" s="156"/>
      <c r="N179" s="156"/>
      <c r="O179" s="156"/>
      <c r="P179" s="156"/>
      <c r="Q179" s="156"/>
      <c r="R179" s="159"/>
      <c r="T179" s="160"/>
      <c r="U179" s="156"/>
      <c r="V179" s="156"/>
      <c r="W179" s="156"/>
      <c r="X179" s="156"/>
      <c r="Y179" s="156"/>
      <c r="Z179" s="156"/>
      <c r="AA179" s="161"/>
      <c r="AT179" s="162" t="s">
        <v>134</v>
      </c>
      <c r="AU179" s="162" t="s">
        <v>132</v>
      </c>
      <c r="AV179" s="11" t="s">
        <v>131</v>
      </c>
      <c r="AW179" s="11" t="s">
        <v>26</v>
      </c>
      <c r="AX179" s="11" t="s">
        <v>77</v>
      </c>
      <c r="AY179" s="162" t="s">
        <v>126</v>
      </c>
    </row>
    <row r="180" spans="2:65" s="1" customFormat="1" ht="51" customHeight="1">
      <c r="B180" s="136"/>
      <c r="C180" s="137" t="s">
        <v>207</v>
      </c>
      <c r="D180" s="137" t="s">
        <v>127</v>
      </c>
      <c r="E180" s="138" t="s">
        <v>208</v>
      </c>
      <c r="F180" s="220" t="s">
        <v>209</v>
      </c>
      <c r="G180" s="220"/>
      <c r="H180" s="220"/>
      <c r="I180" s="220"/>
      <c r="J180" s="139" t="s">
        <v>162</v>
      </c>
      <c r="K180" s="140">
        <v>192.21199999999999</v>
      </c>
      <c r="L180" s="221"/>
      <c r="M180" s="221"/>
      <c r="N180" s="221">
        <f>ROUND(L180*K180,3)</f>
        <v>0</v>
      </c>
      <c r="O180" s="221"/>
      <c r="P180" s="221"/>
      <c r="Q180" s="221"/>
      <c r="R180" s="141"/>
      <c r="T180" s="142" t="s">
        <v>5</v>
      </c>
      <c r="U180" s="43" t="s">
        <v>36</v>
      </c>
      <c r="V180" s="143">
        <v>0</v>
      </c>
      <c r="W180" s="143">
        <f>V180*K180</f>
        <v>0</v>
      </c>
      <c r="X180" s="143">
        <v>0</v>
      </c>
      <c r="Y180" s="143">
        <f>X180*K180</f>
        <v>0</v>
      </c>
      <c r="Z180" s="143">
        <v>0</v>
      </c>
      <c r="AA180" s="144">
        <f>Z180*K180</f>
        <v>0</v>
      </c>
      <c r="AR180" s="21" t="s">
        <v>131</v>
      </c>
      <c r="AT180" s="21" t="s">
        <v>127</v>
      </c>
      <c r="AU180" s="21" t="s">
        <v>132</v>
      </c>
      <c r="AY180" s="21" t="s">
        <v>126</v>
      </c>
      <c r="BE180" s="145">
        <f>IF(U180="základná",N180,0)</f>
        <v>0</v>
      </c>
      <c r="BF180" s="145">
        <f>IF(U180="znížená",N180,0)</f>
        <v>0</v>
      </c>
      <c r="BG180" s="145">
        <f>IF(U180="zákl. prenesená",N180,0)</f>
        <v>0</v>
      </c>
      <c r="BH180" s="145">
        <f>IF(U180="zníž. prenesená",N180,0)</f>
        <v>0</v>
      </c>
      <c r="BI180" s="145">
        <f>IF(U180="nulová",N180,0)</f>
        <v>0</v>
      </c>
      <c r="BJ180" s="21" t="s">
        <v>132</v>
      </c>
      <c r="BK180" s="146">
        <f>ROUND(L180*K180,3)</f>
        <v>0</v>
      </c>
      <c r="BL180" s="21" t="s">
        <v>131</v>
      </c>
      <c r="BM180" s="21" t="s">
        <v>210</v>
      </c>
    </row>
    <row r="181" spans="2:65" s="1" customFormat="1" ht="38.25" customHeight="1">
      <c r="B181" s="136"/>
      <c r="C181" s="137" t="s">
        <v>163</v>
      </c>
      <c r="D181" s="137" t="s">
        <v>127</v>
      </c>
      <c r="E181" s="138" t="s">
        <v>211</v>
      </c>
      <c r="F181" s="220" t="s">
        <v>212</v>
      </c>
      <c r="G181" s="220"/>
      <c r="H181" s="220"/>
      <c r="I181" s="220"/>
      <c r="J181" s="139" t="s">
        <v>162</v>
      </c>
      <c r="K181" s="140">
        <v>192.21199999999999</v>
      </c>
      <c r="L181" s="221"/>
      <c r="M181" s="221"/>
      <c r="N181" s="221">
        <f>ROUND(L181*K181,3)</f>
        <v>0</v>
      </c>
      <c r="O181" s="221"/>
      <c r="P181" s="221"/>
      <c r="Q181" s="221"/>
      <c r="R181" s="141"/>
      <c r="T181" s="142" t="s">
        <v>5</v>
      </c>
      <c r="U181" s="43" t="s">
        <v>36</v>
      </c>
      <c r="V181" s="143">
        <v>0</v>
      </c>
      <c r="W181" s="143">
        <f>V181*K181</f>
        <v>0</v>
      </c>
      <c r="X181" s="143">
        <v>0</v>
      </c>
      <c r="Y181" s="143">
        <f>X181*K181</f>
        <v>0</v>
      </c>
      <c r="Z181" s="143">
        <v>0</v>
      </c>
      <c r="AA181" s="144">
        <f>Z181*K181</f>
        <v>0</v>
      </c>
      <c r="AR181" s="21" t="s">
        <v>131</v>
      </c>
      <c r="AT181" s="21" t="s">
        <v>127</v>
      </c>
      <c r="AU181" s="21" t="s">
        <v>132</v>
      </c>
      <c r="AY181" s="21" t="s">
        <v>126</v>
      </c>
      <c r="BE181" s="145">
        <f>IF(U181="základná",N181,0)</f>
        <v>0</v>
      </c>
      <c r="BF181" s="145">
        <f>IF(U181="znížená",N181,0)</f>
        <v>0</v>
      </c>
      <c r="BG181" s="145">
        <f>IF(U181="zákl. prenesená",N181,0)</f>
        <v>0</v>
      </c>
      <c r="BH181" s="145">
        <f>IF(U181="zníž. prenesená",N181,0)</f>
        <v>0</v>
      </c>
      <c r="BI181" s="145">
        <f>IF(U181="nulová",N181,0)</f>
        <v>0</v>
      </c>
      <c r="BJ181" s="21" t="s">
        <v>132</v>
      </c>
      <c r="BK181" s="146">
        <f>ROUND(L181*K181,3)</f>
        <v>0</v>
      </c>
      <c r="BL181" s="21" t="s">
        <v>131</v>
      </c>
      <c r="BM181" s="21" t="s">
        <v>213</v>
      </c>
    </row>
    <row r="182" spans="2:65" s="1" customFormat="1" ht="38.25" customHeight="1">
      <c r="B182" s="136"/>
      <c r="C182" s="137" t="s">
        <v>214</v>
      </c>
      <c r="D182" s="137" t="s">
        <v>127</v>
      </c>
      <c r="E182" s="138" t="s">
        <v>215</v>
      </c>
      <c r="F182" s="220" t="s">
        <v>216</v>
      </c>
      <c r="G182" s="220"/>
      <c r="H182" s="220"/>
      <c r="I182" s="220"/>
      <c r="J182" s="139" t="s">
        <v>162</v>
      </c>
      <c r="K182" s="140">
        <v>44.43</v>
      </c>
      <c r="L182" s="221"/>
      <c r="M182" s="221"/>
      <c r="N182" s="221">
        <f>ROUND(L182*K182,3)</f>
        <v>0</v>
      </c>
      <c r="O182" s="221"/>
      <c r="P182" s="221"/>
      <c r="Q182" s="221"/>
      <c r="R182" s="141"/>
      <c r="T182" s="142" t="s">
        <v>5</v>
      </c>
      <c r="U182" s="43" t="s">
        <v>36</v>
      </c>
      <c r="V182" s="143">
        <v>0</v>
      </c>
      <c r="W182" s="143">
        <f>V182*K182</f>
        <v>0</v>
      </c>
      <c r="X182" s="143">
        <v>0</v>
      </c>
      <c r="Y182" s="143">
        <f>X182*K182</f>
        <v>0</v>
      </c>
      <c r="Z182" s="143">
        <v>0</v>
      </c>
      <c r="AA182" s="144">
        <f>Z182*K182</f>
        <v>0</v>
      </c>
      <c r="AR182" s="21" t="s">
        <v>131</v>
      </c>
      <c r="AT182" s="21" t="s">
        <v>127</v>
      </c>
      <c r="AU182" s="21" t="s">
        <v>132</v>
      </c>
      <c r="AY182" s="21" t="s">
        <v>126</v>
      </c>
      <c r="BE182" s="145">
        <f>IF(U182="základná",N182,0)</f>
        <v>0</v>
      </c>
      <c r="BF182" s="145">
        <f>IF(U182="znížená",N182,0)</f>
        <v>0</v>
      </c>
      <c r="BG182" s="145">
        <f>IF(U182="zákl. prenesená",N182,0)</f>
        <v>0</v>
      </c>
      <c r="BH182" s="145">
        <f>IF(U182="zníž. prenesená",N182,0)</f>
        <v>0</v>
      </c>
      <c r="BI182" s="145">
        <f>IF(U182="nulová",N182,0)</f>
        <v>0</v>
      </c>
      <c r="BJ182" s="21" t="s">
        <v>132</v>
      </c>
      <c r="BK182" s="146">
        <f>ROUND(L182*K182,3)</f>
        <v>0</v>
      </c>
      <c r="BL182" s="21" t="s">
        <v>131</v>
      </c>
      <c r="BM182" s="21" t="s">
        <v>217</v>
      </c>
    </row>
    <row r="183" spans="2:65" s="12" customFormat="1" ht="16.5" customHeight="1">
      <c r="B183" s="167"/>
      <c r="C183" s="168"/>
      <c r="D183" s="168"/>
      <c r="E183" s="169" t="s">
        <v>5</v>
      </c>
      <c r="F183" s="228" t="s">
        <v>218</v>
      </c>
      <c r="G183" s="229"/>
      <c r="H183" s="229"/>
      <c r="I183" s="229"/>
      <c r="J183" s="168"/>
      <c r="K183" s="169" t="s">
        <v>5</v>
      </c>
      <c r="L183" s="168"/>
      <c r="M183" s="168"/>
      <c r="N183" s="168"/>
      <c r="O183" s="168"/>
      <c r="P183" s="168"/>
      <c r="Q183" s="168"/>
      <c r="R183" s="170"/>
      <c r="T183" s="171"/>
      <c r="U183" s="168"/>
      <c r="V183" s="168"/>
      <c r="W183" s="168"/>
      <c r="X183" s="168"/>
      <c r="Y183" s="168"/>
      <c r="Z183" s="168"/>
      <c r="AA183" s="172"/>
      <c r="AT183" s="173" t="s">
        <v>134</v>
      </c>
      <c r="AU183" s="173" t="s">
        <v>132</v>
      </c>
      <c r="AV183" s="12" t="s">
        <v>77</v>
      </c>
      <c r="AW183" s="12" t="s">
        <v>26</v>
      </c>
      <c r="AX183" s="12" t="s">
        <v>69</v>
      </c>
      <c r="AY183" s="173" t="s">
        <v>126</v>
      </c>
    </row>
    <row r="184" spans="2:65" s="10" customFormat="1" ht="16.5" customHeight="1">
      <c r="B184" s="147"/>
      <c r="C184" s="148"/>
      <c r="D184" s="148"/>
      <c r="E184" s="149" t="s">
        <v>5</v>
      </c>
      <c r="F184" s="230" t="s">
        <v>219</v>
      </c>
      <c r="G184" s="231"/>
      <c r="H184" s="231"/>
      <c r="I184" s="231"/>
      <c r="J184" s="148"/>
      <c r="K184" s="150">
        <v>44.43</v>
      </c>
      <c r="L184" s="148"/>
      <c r="M184" s="148"/>
      <c r="N184" s="148"/>
      <c r="O184" s="148"/>
      <c r="P184" s="148"/>
      <c r="Q184" s="148"/>
      <c r="R184" s="151"/>
      <c r="T184" s="152"/>
      <c r="U184" s="148"/>
      <c r="V184" s="148"/>
      <c r="W184" s="148"/>
      <c r="X184" s="148"/>
      <c r="Y184" s="148"/>
      <c r="Z184" s="148"/>
      <c r="AA184" s="153"/>
      <c r="AT184" s="154" t="s">
        <v>134</v>
      </c>
      <c r="AU184" s="154" t="s">
        <v>132</v>
      </c>
      <c r="AV184" s="10" t="s">
        <v>132</v>
      </c>
      <c r="AW184" s="10" t="s">
        <v>26</v>
      </c>
      <c r="AX184" s="10" t="s">
        <v>69</v>
      </c>
      <c r="AY184" s="154" t="s">
        <v>126</v>
      </c>
    </row>
    <row r="185" spans="2:65" s="11" customFormat="1" ht="16.5" customHeight="1">
      <c r="B185" s="155"/>
      <c r="C185" s="156"/>
      <c r="D185" s="156"/>
      <c r="E185" s="157" t="s">
        <v>5</v>
      </c>
      <c r="F185" s="226" t="s">
        <v>135</v>
      </c>
      <c r="G185" s="227"/>
      <c r="H185" s="227"/>
      <c r="I185" s="227"/>
      <c r="J185" s="156"/>
      <c r="K185" s="158">
        <v>44.43</v>
      </c>
      <c r="L185" s="156"/>
      <c r="M185" s="156"/>
      <c r="N185" s="156"/>
      <c r="O185" s="156"/>
      <c r="P185" s="156"/>
      <c r="Q185" s="156"/>
      <c r="R185" s="159"/>
      <c r="T185" s="160"/>
      <c r="U185" s="156"/>
      <c r="V185" s="156"/>
      <c r="W185" s="156"/>
      <c r="X185" s="156"/>
      <c r="Y185" s="156"/>
      <c r="Z185" s="156"/>
      <c r="AA185" s="161"/>
      <c r="AT185" s="162" t="s">
        <v>134</v>
      </c>
      <c r="AU185" s="162" t="s">
        <v>132</v>
      </c>
      <c r="AV185" s="11" t="s">
        <v>131</v>
      </c>
      <c r="AW185" s="11" t="s">
        <v>26</v>
      </c>
      <c r="AX185" s="11" t="s">
        <v>77</v>
      </c>
      <c r="AY185" s="162" t="s">
        <v>126</v>
      </c>
    </row>
    <row r="186" spans="2:65" s="1" customFormat="1" ht="25.5" customHeight="1">
      <c r="B186" s="136"/>
      <c r="C186" s="137" t="s">
        <v>168</v>
      </c>
      <c r="D186" s="137" t="s">
        <v>127</v>
      </c>
      <c r="E186" s="138" t="s">
        <v>220</v>
      </c>
      <c r="F186" s="220" t="s">
        <v>221</v>
      </c>
      <c r="G186" s="220"/>
      <c r="H186" s="220"/>
      <c r="I186" s="220"/>
      <c r="J186" s="139" t="s">
        <v>222</v>
      </c>
      <c r="K186" s="140">
        <v>11</v>
      </c>
      <c r="L186" s="221"/>
      <c r="M186" s="221"/>
      <c r="N186" s="221">
        <f t="shared" ref="N186:N191" si="0">ROUND(L186*K186,3)</f>
        <v>0</v>
      </c>
      <c r="O186" s="221"/>
      <c r="P186" s="221"/>
      <c r="Q186" s="221"/>
      <c r="R186" s="141"/>
      <c r="T186" s="142" t="s">
        <v>5</v>
      </c>
      <c r="U186" s="43" t="s">
        <v>36</v>
      </c>
      <c r="V186" s="143">
        <v>0</v>
      </c>
      <c r="W186" s="143">
        <f t="shared" ref="W186:W191" si="1">V186*K186</f>
        <v>0</v>
      </c>
      <c r="X186" s="143">
        <v>0</v>
      </c>
      <c r="Y186" s="143">
        <f t="shared" ref="Y186:Y191" si="2">X186*K186</f>
        <v>0</v>
      </c>
      <c r="Z186" s="143">
        <v>0</v>
      </c>
      <c r="AA186" s="144">
        <f t="shared" ref="AA186:AA191" si="3">Z186*K186</f>
        <v>0</v>
      </c>
      <c r="AR186" s="21" t="s">
        <v>131</v>
      </c>
      <c r="AT186" s="21" t="s">
        <v>127</v>
      </c>
      <c r="AU186" s="21" t="s">
        <v>132</v>
      </c>
      <c r="AY186" s="21" t="s">
        <v>126</v>
      </c>
      <c r="BE186" s="145">
        <f t="shared" ref="BE186:BE191" si="4">IF(U186="základná",N186,0)</f>
        <v>0</v>
      </c>
      <c r="BF186" s="145">
        <f t="shared" ref="BF186:BF191" si="5">IF(U186="znížená",N186,0)</f>
        <v>0</v>
      </c>
      <c r="BG186" s="145">
        <f t="shared" ref="BG186:BG191" si="6">IF(U186="zákl. prenesená",N186,0)</f>
        <v>0</v>
      </c>
      <c r="BH186" s="145">
        <f t="shared" ref="BH186:BH191" si="7">IF(U186="zníž. prenesená",N186,0)</f>
        <v>0</v>
      </c>
      <c r="BI186" s="145">
        <f t="shared" ref="BI186:BI191" si="8">IF(U186="nulová",N186,0)</f>
        <v>0</v>
      </c>
      <c r="BJ186" s="21" t="s">
        <v>132</v>
      </c>
      <c r="BK186" s="146">
        <f t="shared" ref="BK186:BK191" si="9">ROUND(L186*K186,3)</f>
        <v>0</v>
      </c>
      <c r="BL186" s="21" t="s">
        <v>131</v>
      </c>
      <c r="BM186" s="21" t="s">
        <v>223</v>
      </c>
    </row>
    <row r="187" spans="2:65" s="1" customFormat="1" ht="25.5" customHeight="1">
      <c r="B187" s="136"/>
      <c r="C187" s="137" t="s">
        <v>224</v>
      </c>
      <c r="D187" s="137" t="s">
        <v>127</v>
      </c>
      <c r="E187" s="138" t="s">
        <v>225</v>
      </c>
      <c r="F187" s="220" t="s">
        <v>226</v>
      </c>
      <c r="G187" s="220"/>
      <c r="H187" s="220"/>
      <c r="I187" s="220"/>
      <c r="J187" s="139" t="s">
        <v>222</v>
      </c>
      <c r="K187" s="140">
        <v>8</v>
      </c>
      <c r="L187" s="221"/>
      <c r="M187" s="221"/>
      <c r="N187" s="221">
        <f t="shared" si="0"/>
        <v>0</v>
      </c>
      <c r="O187" s="221"/>
      <c r="P187" s="221"/>
      <c r="Q187" s="221"/>
      <c r="R187" s="141"/>
      <c r="T187" s="142" t="s">
        <v>5</v>
      </c>
      <c r="U187" s="43" t="s">
        <v>36</v>
      </c>
      <c r="V187" s="143">
        <v>0</v>
      </c>
      <c r="W187" s="143">
        <f t="shared" si="1"/>
        <v>0</v>
      </c>
      <c r="X187" s="143">
        <v>0</v>
      </c>
      <c r="Y187" s="143">
        <f t="shared" si="2"/>
        <v>0</v>
      </c>
      <c r="Z187" s="143">
        <v>0</v>
      </c>
      <c r="AA187" s="144">
        <f t="shared" si="3"/>
        <v>0</v>
      </c>
      <c r="AR187" s="21" t="s">
        <v>131</v>
      </c>
      <c r="AT187" s="21" t="s">
        <v>127</v>
      </c>
      <c r="AU187" s="21" t="s">
        <v>132</v>
      </c>
      <c r="AY187" s="21" t="s">
        <v>126</v>
      </c>
      <c r="BE187" s="145">
        <f t="shared" si="4"/>
        <v>0</v>
      </c>
      <c r="BF187" s="145">
        <f t="shared" si="5"/>
        <v>0</v>
      </c>
      <c r="BG187" s="145">
        <f t="shared" si="6"/>
        <v>0</v>
      </c>
      <c r="BH187" s="145">
        <f t="shared" si="7"/>
        <v>0</v>
      </c>
      <c r="BI187" s="145">
        <f t="shared" si="8"/>
        <v>0</v>
      </c>
      <c r="BJ187" s="21" t="s">
        <v>132</v>
      </c>
      <c r="BK187" s="146">
        <f t="shared" si="9"/>
        <v>0</v>
      </c>
      <c r="BL187" s="21" t="s">
        <v>131</v>
      </c>
      <c r="BM187" s="21" t="s">
        <v>227</v>
      </c>
    </row>
    <row r="188" spans="2:65" s="1" customFormat="1" ht="38.25" customHeight="1">
      <c r="B188" s="136"/>
      <c r="C188" s="137" t="s">
        <v>10</v>
      </c>
      <c r="D188" s="137" t="s">
        <v>127</v>
      </c>
      <c r="E188" s="138" t="s">
        <v>228</v>
      </c>
      <c r="F188" s="220" t="s">
        <v>229</v>
      </c>
      <c r="G188" s="220"/>
      <c r="H188" s="220"/>
      <c r="I188" s="220"/>
      <c r="J188" s="139" t="s">
        <v>162</v>
      </c>
      <c r="K188" s="140">
        <v>35.049999999999997</v>
      </c>
      <c r="L188" s="221"/>
      <c r="M188" s="221"/>
      <c r="N188" s="221">
        <f t="shared" si="0"/>
        <v>0</v>
      </c>
      <c r="O188" s="221"/>
      <c r="P188" s="221"/>
      <c r="Q188" s="221"/>
      <c r="R188" s="141"/>
      <c r="T188" s="142" t="s">
        <v>5</v>
      </c>
      <c r="U188" s="43" t="s">
        <v>36</v>
      </c>
      <c r="V188" s="143">
        <v>0</v>
      </c>
      <c r="W188" s="143">
        <f t="shared" si="1"/>
        <v>0</v>
      </c>
      <c r="X188" s="143">
        <v>0</v>
      </c>
      <c r="Y188" s="143">
        <f t="shared" si="2"/>
        <v>0</v>
      </c>
      <c r="Z188" s="143">
        <v>0</v>
      </c>
      <c r="AA188" s="144">
        <f t="shared" si="3"/>
        <v>0</v>
      </c>
      <c r="AR188" s="21" t="s">
        <v>131</v>
      </c>
      <c r="AT188" s="21" t="s">
        <v>127</v>
      </c>
      <c r="AU188" s="21" t="s">
        <v>132</v>
      </c>
      <c r="AY188" s="21" t="s">
        <v>126</v>
      </c>
      <c r="BE188" s="145">
        <f t="shared" si="4"/>
        <v>0</v>
      </c>
      <c r="BF188" s="145">
        <f t="shared" si="5"/>
        <v>0</v>
      </c>
      <c r="BG188" s="145">
        <f t="shared" si="6"/>
        <v>0</v>
      </c>
      <c r="BH188" s="145">
        <f t="shared" si="7"/>
        <v>0</v>
      </c>
      <c r="BI188" s="145">
        <f t="shared" si="8"/>
        <v>0</v>
      </c>
      <c r="BJ188" s="21" t="s">
        <v>132</v>
      </c>
      <c r="BK188" s="146">
        <f t="shared" si="9"/>
        <v>0</v>
      </c>
      <c r="BL188" s="21" t="s">
        <v>131</v>
      </c>
      <c r="BM188" s="21" t="s">
        <v>230</v>
      </c>
    </row>
    <row r="189" spans="2:65" s="1" customFormat="1" ht="25.5" customHeight="1">
      <c r="B189" s="136"/>
      <c r="C189" s="137" t="s">
        <v>231</v>
      </c>
      <c r="D189" s="137" t="s">
        <v>127</v>
      </c>
      <c r="E189" s="138" t="s">
        <v>232</v>
      </c>
      <c r="F189" s="220" t="s">
        <v>233</v>
      </c>
      <c r="G189" s="220"/>
      <c r="H189" s="220"/>
      <c r="I189" s="220"/>
      <c r="J189" s="139" t="s">
        <v>162</v>
      </c>
      <c r="K189" s="140">
        <v>4.3</v>
      </c>
      <c r="L189" s="221"/>
      <c r="M189" s="221"/>
      <c r="N189" s="221">
        <f t="shared" si="0"/>
        <v>0</v>
      </c>
      <c r="O189" s="221"/>
      <c r="P189" s="221"/>
      <c r="Q189" s="221"/>
      <c r="R189" s="141"/>
      <c r="T189" s="142" t="s">
        <v>5</v>
      </c>
      <c r="U189" s="43" t="s">
        <v>36</v>
      </c>
      <c r="V189" s="143">
        <v>0</v>
      </c>
      <c r="W189" s="143">
        <f t="shared" si="1"/>
        <v>0</v>
      </c>
      <c r="X189" s="143">
        <v>0</v>
      </c>
      <c r="Y189" s="143">
        <f t="shared" si="2"/>
        <v>0</v>
      </c>
      <c r="Z189" s="143">
        <v>0</v>
      </c>
      <c r="AA189" s="144">
        <f t="shared" si="3"/>
        <v>0</v>
      </c>
      <c r="AR189" s="21" t="s">
        <v>131</v>
      </c>
      <c r="AT189" s="21" t="s">
        <v>127</v>
      </c>
      <c r="AU189" s="21" t="s">
        <v>132</v>
      </c>
      <c r="AY189" s="21" t="s">
        <v>126</v>
      </c>
      <c r="BE189" s="145">
        <f t="shared" si="4"/>
        <v>0</v>
      </c>
      <c r="BF189" s="145">
        <f t="shared" si="5"/>
        <v>0</v>
      </c>
      <c r="BG189" s="145">
        <f t="shared" si="6"/>
        <v>0</v>
      </c>
      <c r="BH189" s="145">
        <f t="shared" si="7"/>
        <v>0</v>
      </c>
      <c r="BI189" s="145">
        <f t="shared" si="8"/>
        <v>0</v>
      </c>
      <c r="BJ189" s="21" t="s">
        <v>132</v>
      </c>
      <c r="BK189" s="146">
        <f t="shared" si="9"/>
        <v>0</v>
      </c>
      <c r="BL189" s="21" t="s">
        <v>131</v>
      </c>
      <c r="BM189" s="21" t="s">
        <v>234</v>
      </c>
    </row>
    <row r="190" spans="2:65" s="1" customFormat="1" ht="25.5" customHeight="1">
      <c r="B190" s="136"/>
      <c r="C190" s="137" t="s">
        <v>14</v>
      </c>
      <c r="D190" s="137" t="s">
        <v>127</v>
      </c>
      <c r="E190" s="138" t="s">
        <v>235</v>
      </c>
      <c r="F190" s="220" t="s">
        <v>236</v>
      </c>
      <c r="G190" s="220"/>
      <c r="H190" s="220"/>
      <c r="I190" s="220"/>
      <c r="J190" s="139" t="s">
        <v>222</v>
      </c>
      <c r="K190" s="140">
        <v>3</v>
      </c>
      <c r="L190" s="221"/>
      <c r="M190" s="221"/>
      <c r="N190" s="221">
        <f t="shared" si="0"/>
        <v>0</v>
      </c>
      <c r="O190" s="221"/>
      <c r="P190" s="221"/>
      <c r="Q190" s="221"/>
      <c r="R190" s="141"/>
      <c r="T190" s="142" t="s">
        <v>5</v>
      </c>
      <c r="U190" s="43" t="s">
        <v>36</v>
      </c>
      <c r="V190" s="143">
        <v>0</v>
      </c>
      <c r="W190" s="143">
        <f t="shared" si="1"/>
        <v>0</v>
      </c>
      <c r="X190" s="143">
        <v>0</v>
      </c>
      <c r="Y190" s="143">
        <f t="shared" si="2"/>
        <v>0</v>
      </c>
      <c r="Z190" s="143">
        <v>0</v>
      </c>
      <c r="AA190" s="144">
        <f t="shared" si="3"/>
        <v>0</v>
      </c>
      <c r="AR190" s="21" t="s">
        <v>131</v>
      </c>
      <c r="AT190" s="21" t="s">
        <v>127</v>
      </c>
      <c r="AU190" s="21" t="s">
        <v>132</v>
      </c>
      <c r="AY190" s="21" t="s">
        <v>126</v>
      </c>
      <c r="BE190" s="145">
        <f t="shared" si="4"/>
        <v>0</v>
      </c>
      <c r="BF190" s="145">
        <f t="shared" si="5"/>
        <v>0</v>
      </c>
      <c r="BG190" s="145">
        <f t="shared" si="6"/>
        <v>0</v>
      </c>
      <c r="BH190" s="145">
        <f t="shared" si="7"/>
        <v>0</v>
      </c>
      <c r="BI190" s="145">
        <f t="shared" si="8"/>
        <v>0</v>
      </c>
      <c r="BJ190" s="21" t="s">
        <v>132</v>
      </c>
      <c r="BK190" s="146">
        <f t="shared" si="9"/>
        <v>0</v>
      </c>
      <c r="BL190" s="21" t="s">
        <v>131</v>
      </c>
      <c r="BM190" s="21" t="s">
        <v>237</v>
      </c>
    </row>
    <row r="191" spans="2:65" s="1" customFormat="1" ht="25.5" customHeight="1">
      <c r="B191" s="136"/>
      <c r="C191" s="137" t="s">
        <v>238</v>
      </c>
      <c r="D191" s="137" t="s">
        <v>127</v>
      </c>
      <c r="E191" s="138" t="s">
        <v>239</v>
      </c>
      <c r="F191" s="220" t="s">
        <v>240</v>
      </c>
      <c r="G191" s="220"/>
      <c r="H191" s="220"/>
      <c r="I191" s="220"/>
      <c r="J191" s="139" t="s">
        <v>162</v>
      </c>
      <c r="K191" s="140">
        <v>80.44</v>
      </c>
      <c r="L191" s="221"/>
      <c r="M191" s="221"/>
      <c r="N191" s="221">
        <f t="shared" si="0"/>
        <v>0</v>
      </c>
      <c r="O191" s="221"/>
      <c r="P191" s="221"/>
      <c r="Q191" s="221"/>
      <c r="R191" s="141"/>
      <c r="T191" s="142" t="s">
        <v>5</v>
      </c>
      <c r="U191" s="43" t="s">
        <v>36</v>
      </c>
      <c r="V191" s="143">
        <v>0</v>
      </c>
      <c r="W191" s="143">
        <f t="shared" si="1"/>
        <v>0</v>
      </c>
      <c r="X191" s="143">
        <v>0</v>
      </c>
      <c r="Y191" s="143">
        <f t="shared" si="2"/>
        <v>0</v>
      </c>
      <c r="Z191" s="143">
        <v>0</v>
      </c>
      <c r="AA191" s="144">
        <f t="shared" si="3"/>
        <v>0</v>
      </c>
      <c r="AR191" s="21" t="s">
        <v>131</v>
      </c>
      <c r="AT191" s="21" t="s">
        <v>127</v>
      </c>
      <c r="AU191" s="21" t="s">
        <v>132</v>
      </c>
      <c r="AY191" s="21" t="s">
        <v>126</v>
      </c>
      <c r="BE191" s="145">
        <f t="shared" si="4"/>
        <v>0</v>
      </c>
      <c r="BF191" s="145">
        <f t="shared" si="5"/>
        <v>0</v>
      </c>
      <c r="BG191" s="145">
        <f t="shared" si="6"/>
        <v>0</v>
      </c>
      <c r="BH191" s="145">
        <f t="shared" si="7"/>
        <v>0</v>
      </c>
      <c r="BI191" s="145">
        <f t="shared" si="8"/>
        <v>0</v>
      </c>
      <c r="BJ191" s="21" t="s">
        <v>132</v>
      </c>
      <c r="BK191" s="146">
        <f t="shared" si="9"/>
        <v>0</v>
      </c>
      <c r="BL191" s="21" t="s">
        <v>131</v>
      </c>
      <c r="BM191" s="21" t="s">
        <v>241</v>
      </c>
    </row>
    <row r="192" spans="2:65" s="12" customFormat="1" ht="16.5" customHeight="1">
      <c r="B192" s="167"/>
      <c r="C192" s="168"/>
      <c r="D192" s="168"/>
      <c r="E192" s="169" t="s">
        <v>5</v>
      </c>
      <c r="F192" s="228" t="s">
        <v>242</v>
      </c>
      <c r="G192" s="229"/>
      <c r="H192" s="229"/>
      <c r="I192" s="229"/>
      <c r="J192" s="168"/>
      <c r="K192" s="169" t="s">
        <v>5</v>
      </c>
      <c r="L192" s="168"/>
      <c r="M192" s="168"/>
      <c r="N192" s="168"/>
      <c r="O192" s="168"/>
      <c r="P192" s="168"/>
      <c r="Q192" s="168"/>
      <c r="R192" s="170"/>
      <c r="T192" s="171"/>
      <c r="U192" s="168"/>
      <c r="V192" s="168"/>
      <c r="W192" s="168"/>
      <c r="X192" s="168"/>
      <c r="Y192" s="168"/>
      <c r="Z192" s="168"/>
      <c r="AA192" s="172"/>
      <c r="AT192" s="173" t="s">
        <v>134</v>
      </c>
      <c r="AU192" s="173" t="s">
        <v>132</v>
      </c>
      <c r="AV192" s="12" t="s">
        <v>77</v>
      </c>
      <c r="AW192" s="12" t="s">
        <v>26</v>
      </c>
      <c r="AX192" s="12" t="s">
        <v>69</v>
      </c>
      <c r="AY192" s="173" t="s">
        <v>126</v>
      </c>
    </row>
    <row r="193" spans="2:65" s="10" customFormat="1" ht="16.5" customHeight="1">
      <c r="B193" s="147"/>
      <c r="C193" s="148"/>
      <c r="D193" s="148"/>
      <c r="E193" s="149" t="s">
        <v>5</v>
      </c>
      <c r="F193" s="230" t="s">
        <v>243</v>
      </c>
      <c r="G193" s="231"/>
      <c r="H193" s="231"/>
      <c r="I193" s="231"/>
      <c r="J193" s="148"/>
      <c r="K193" s="150">
        <v>43.28</v>
      </c>
      <c r="L193" s="148"/>
      <c r="M193" s="148"/>
      <c r="N193" s="148"/>
      <c r="O193" s="148"/>
      <c r="P193" s="148"/>
      <c r="Q193" s="148"/>
      <c r="R193" s="151"/>
      <c r="T193" s="152"/>
      <c r="U193" s="148"/>
      <c r="V193" s="148"/>
      <c r="W193" s="148"/>
      <c r="X193" s="148"/>
      <c r="Y193" s="148"/>
      <c r="Z193" s="148"/>
      <c r="AA193" s="153"/>
      <c r="AT193" s="154" t="s">
        <v>134</v>
      </c>
      <c r="AU193" s="154" t="s">
        <v>132</v>
      </c>
      <c r="AV193" s="10" t="s">
        <v>132</v>
      </c>
      <c r="AW193" s="10" t="s">
        <v>26</v>
      </c>
      <c r="AX193" s="10" t="s">
        <v>69</v>
      </c>
      <c r="AY193" s="154" t="s">
        <v>126</v>
      </c>
    </row>
    <row r="194" spans="2:65" s="12" customFormat="1" ht="16.5" customHeight="1">
      <c r="B194" s="167"/>
      <c r="C194" s="168"/>
      <c r="D194" s="168"/>
      <c r="E194" s="169" t="s">
        <v>5</v>
      </c>
      <c r="F194" s="232" t="s">
        <v>244</v>
      </c>
      <c r="G194" s="233"/>
      <c r="H194" s="233"/>
      <c r="I194" s="233"/>
      <c r="J194" s="168"/>
      <c r="K194" s="169" t="s">
        <v>5</v>
      </c>
      <c r="L194" s="168"/>
      <c r="M194" s="168"/>
      <c r="N194" s="168"/>
      <c r="O194" s="168"/>
      <c r="P194" s="168"/>
      <c r="Q194" s="168"/>
      <c r="R194" s="170"/>
      <c r="T194" s="171"/>
      <c r="U194" s="168"/>
      <c r="V194" s="168"/>
      <c r="W194" s="168"/>
      <c r="X194" s="168"/>
      <c r="Y194" s="168"/>
      <c r="Z194" s="168"/>
      <c r="AA194" s="172"/>
      <c r="AT194" s="173" t="s">
        <v>134</v>
      </c>
      <c r="AU194" s="173" t="s">
        <v>132</v>
      </c>
      <c r="AV194" s="12" t="s">
        <v>77</v>
      </c>
      <c r="AW194" s="12" t="s">
        <v>26</v>
      </c>
      <c r="AX194" s="12" t="s">
        <v>69</v>
      </c>
      <c r="AY194" s="173" t="s">
        <v>126</v>
      </c>
    </row>
    <row r="195" spans="2:65" s="10" customFormat="1" ht="25.5" customHeight="1">
      <c r="B195" s="147"/>
      <c r="C195" s="148"/>
      <c r="D195" s="148"/>
      <c r="E195" s="149" t="s">
        <v>5</v>
      </c>
      <c r="F195" s="230" t="s">
        <v>245</v>
      </c>
      <c r="G195" s="231"/>
      <c r="H195" s="231"/>
      <c r="I195" s="231"/>
      <c r="J195" s="148"/>
      <c r="K195" s="150">
        <v>37.159999999999997</v>
      </c>
      <c r="L195" s="148"/>
      <c r="M195" s="148"/>
      <c r="N195" s="148"/>
      <c r="O195" s="148"/>
      <c r="P195" s="148"/>
      <c r="Q195" s="148"/>
      <c r="R195" s="151"/>
      <c r="T195" s="152"/>
      <c r="U195" s="148"/>
      <c r="V195" s="148"/>
      <c r="W195" s="148"/>
      <c r="X195" s="148"/>
      <c r="Y195" s="148"/>
      <c r="Z195" s="148"/>
      <c r="AA195" s="153"/>
      <c r="AT195" s="154" t="s">
        <v>134</v>
      </c>
      <c r="AU195" s="154" t="s">
        <v>132</v>
      </c>
      <c r="AV195" s="10" t="s">
        <v>132</v>
      </c>
      <c r="AW195" s="10" t="s">
        <v>26</v>
      </c>
      <c r="AX195" s="10" t="s">
        <v>69</v>
      </c>
      <c r="AY195" s="154" t="s">
        <v>126</v>
      </c>
    </row>
    <row r="196" spans="2:65" s="11" customFormat="1" ht="16.5" customHeight="1">
      <c r="B196" s="155"/>
      <c r="C196" s="156"/>
      <c r="D196" s="156"/>
      <c r="E196" s="157" t="s">
        <v>5</v>
      </c>
      <c r="F196" s="226" t="s">
        <v>135</v>
      </c>
      <c r="G196" s="227"/>
      <c r="H196" s="227"/>
      <c r="I196" s="227"/>
      <c r="J196" s="156"/>
      <c r="K196" s="158">
        <v>80.44</v>
      </c>
      <c r="L196" s="156"/>
      <c r="M196" s="156"/>
      <c r="N196" s="156"/>
      <c r="O196" s="156"/>
      <c r="P196" s="156"/>
      <c r="Q196" s="156"/>
      <c r="R196" s="159"/>
      <c r="T196" s="160"/>
      <c r="U196" s="156"/>
      <c r="V196" s="156"/>
      <c r="W196" s="156"/>
      <c r="X196" s="156"/>
      <c r="Y196" s="156"/>
      <c r="Z196" s="156"/>
      <c r="AA196" s="161"/>
      <c r="AT196" s="162" t="s">
        <v>134</v>
      </c>
      <c r="AU196" s="162" t="s">
        <v>132</v>
      </c>
      <c r="AV196" s="11" t="s">
        <v>131</v>
      </c>
      <c r="AW196" s="11" t="s">
        <v>26</v>
      </c>
      <c r="AX196" s="11" t="s">
        <v>77</v>
      </c>
      <c r="AY196" s="162" t="s">
        <v>126</v>
      </c>
    </row>
    <row r="197" spans="2:65" s="1" customFormat="1" ht="25.5" customHeight="1">
      <c r="B197" s="136"/>
      <c r="C197" s="137" t="s">
        <v>188</v>
      </c>
      <c r="D197" s="137" t="s">
        <v>127</v>
      </c>
      <c r="E197" s="138" t="s">
        <v>246</v>
      </c>
      <c r="F197" s="220" t="s">
        <v>247</v>
      </c>
      <c r="G197" s="220"/>
      <c r="H197" s="220"/>
      <c r="I197" s="220"/>
      <c r="J197" s="139" t="s">
        <v>150</v>
      </c>
      <c r="K197" s="140">
        <v>12.483000000000001</v>
      </c>
      <c r="L197" s="221"/>
      <c r="M197" s="221"/>
      <c r="N197" s="221">
        <f t="shared" ref="N197:N206" si="10">ROUND(L197*K197,3)</f>
        <v>0</v>
      </c>
      <c r="O197" s="221"/>
      <c r="P197" s="221"/>
      <c r="Q197" s="221"/>
      <c r="R197" s="141"/>
      <c r="T197" s="142" t="s">
        <v>5</v>
      </c>
      <c r="U197" s="43" t="s">
        <v>36</v>
      </c>
      <c r="V197" s="143">
        <v>0</v>
      </c>
      <c r="W197" s="143">
        <f t="shared" ref="W197:W206" si="11">V197*K197</f>
        <v>0</v>
      </c>
      <c r="X197" s="143">
        <v>0</v>
      </c>
      <c r="Y197" s="143">
        <f t="shared" ref="Y197:Y206" si="12">X197*K197</f>
        <v>0</v>
      </c>
      <c r="Z197" s="143">
        <v>0</v>
      </c>
      <c r="AA197" s="144">
        <f t="shared" ref="AA197:AA206" si="13">Z197*K197</f>
        <v>0</v>
      </c>
      <c r="AR197" s="21" t="s">
        <v>131</v>
      </c>
      <c r="AT197" s="21" t="s">
        <v>127</v>
      </c>
      <c r="AU197" s="21" t="s">
        <v>132</v>
      </c>
      <c r="AY197" s="21" t="s">
        <v>126</v>
      </c>
      <c r="BE197" s="145">
        <f t="shared" ref="BE197:BE206" si="14">IF(U197="základná",N197,0)</f>
        <v>0</v>
      </c>
      <c r="BF197" s="145">
        <f t="shared" ref="BF197:BF206" si="15">IF(U197="znížená",N197,0)</f>
        <v>0</v>
      </c>
      <c r="BG197" s="145">
        <f t="shared" ref="BG197:BG206" si="16">IF(U197="zákl. prenesená",N197,0)</f>
        <v>0</v>
      </c>
      <c r="BH197" s="145">
        <f t="shared" ref="BH197:BH206" si="17">IF(U197="zníž. prenesená",N197,0)</f>
        <v>0</v>
      </c>
      <c r="BI197" s="145">
        <f t="shared" ref="BI197:BI206" si="18">IF(U197="nulová",N197,0)</f>
        <v>0</v>
      </c>
      <c r="BJ197" s="21" t="s">
        <v>132</v>
      </c>
      <c r="BK197" s="146">
        <f t="shared" ref="BK197:BK206" si="19">ROUND(L197*K197,3)</f>
        <v>0</v>
      </c>
      <c r="BL197" s="21" t="s">
        <v>131</v>
      </c>
      <c r="BM197" s="21" t="s">
        <v>248</v>
      </c>
    </row>
    <row r="198" spans="2:65" s="1" customFormat="1" ht="25.5" customHeight="1">
      <c r="B198" s="136"/>
      <c r="C198" s="137" t="s">
        <v>249</v>
      </c>
      <c r="D198" s="137" t="s">
        <v>127</v>
      </c>
      <c r="E198" s="138" t="s">
        <v>250</v>
      </c>
      <c r="F198" s="220" t="s">
        <v>251</v>
      </c>
      <c r="G198" s="220"/>
      <c r="H198" s="220"/>
      <c r="I198" s="220"/>
      <c r="J198" s="139" t="s">
        <v>150</v>
      </c>
      <c r="K198" s="140">
        <v>12.483000000000001</v>
      </c>
      <c r="L198" s="221"/>
      <c r="M198" s="221"/>
      <c r="N198" s="221">
        <f t="shared" si="10"/>
        <v>0</v>
      </c>
      <c r="O198" s="221"/>
      <c r="P198" s="221"/>
      <c r="Q198" s="221"/>
      <c r="R198" s="141"/>
      <c r="T198" s="142" t="s">
        <v>5</v>
      </c>
      <c r="U198" s="43" t="s">
        <v>36</v>
      </c>
      <c r="V198" s="143">
        <v>0</v>
      </c>
      <c r="W198" s="143">
        <f t="shared" si="11"/>
        <v>0</v>
      </c>
      <c r="X198" s="143">
        <v>0</v>
      </c>
      <c r="Y198" s="143">
        <f t="shared" si="12"/>
        <v>0</v>
      </c>
      <c r="Z198" s="143">
        <v>0</v>
      </c>
      <c r="AA198" s="144">
        <f t="shared" si="13"/>
        <v>0</v>
      </c>
      <c r="AR198" s="21" t="s">
        <v>131</v>
      </c>
      <c r="AT198" s="21" t="s">
        <v>127</v>
      </c>
      <c r="AU198" s="21" t="s">
        <v>132</v>
      </c>
      <c r="AY198" s="21" t="s">
        <v>126</v>
      </c>
      <c r="BE198" s="145">
        <f t="shared" si="14"/>
        <v>0</v>
      </c>
      <c r="BF198" s="145">
        <f t="shared" si="15"/>
        <v>0</v>
      </c>
      <c r="BG198" s="145">
        <f t="shared" si="16"/>
        <v>0</v>
      </c>
      <c r="BH198" s="145">
        <f t="shared" si="17"/>
        <v>0</v>
      </c>
      <c r="BI198" s="145">
        <f t="shared" si="18"/>
        <v>0</v>
      </c>
      <c r="BJ198" s="21" t="s">
        <v>132</v>
      </c>
      <c r="BK198" s="146">
        <f t="shared" si="19"/>
        <v>0</v>
      </c>
      <c r="BL198" s="21" t="s">
        <v>131</v>
      </c>
      <c r="BM198" s="21" t="s">
        <v>252</v>
      </c>
    </row>
    <row r="199" spans="2:65" s="1" customFormat="1" ht="25.5" customHeight="1">
      <c r="B199" s="136"/>
      <c r="C199" s="137" t="s">
        <v>192</v>
      </c>
      <c r="D199" s="137" t="s">
        <v>127</v>
      </c>
      <c r="E199" s="138" t="s">
        <v>253</v>
      </c>
      <c r="F199" s="220" t="s">
        <v>254</v>
      </c>
      <c r="G199" s="220"/>
      <c r="H199" s="220"/>
      <c r="I199" s="220"/>
      <c r="J199" s="139" t="s">
        <v>150</v>
      </c>
      <c r="K199" s="140">
        <v>12.483000000000001</v>
      </c>
      <c r="L199" s="221"/>
      <c r="M199" s="221"/>
      <c r="N199" s="221">
        <f t="shared" si="10"/>
        <v>0</v>
      </c>
      <c r="O199" s="221"/>
      <c r="P199" s="221"/>
      <c r="Q199" s="221"/>
      <c r="R199" s="141"/>
      <c r="T199" s="142" t="s">
        <v>5</v>
      </c>
      <c r="U199" s="43" t="s">
        <v>36</v>
      </c>
      <c r="V199" s="143">
        <v>0</v>
      </c>
      <c r="W199" s="143">
        <f t="shared" si="11"/>
        <v>0</v>
      </c>
      <c r="X199" s="143">
        <v>0</v>
      </c>
      <c r="Y199" s="143">
        <f t="shared" si="12"/>
        <v>0</v>
      </c>
      <c r="Z199" s="143">
        <v>0</v>
      </c>
      <c r="AA199" s="144">
        <f t="shared" si="13"/>
        <v>0</v>
      </c>
      <c r="AR199" s="21" t="s">
        <v>131</v>
      </c>
      <c r="AT199" s="21" t="s">
        <v>127</v>
      </c>
      <c r="AU199" s="21" t="s">
        <v>132</v>
      </c>
      <c r="AY199" s="21" t="s">
        <v>126</v>
      </c>
      <c r="BE199" s="145">
        <f t="shared" si="14"/>
        <v>0</v>
      </c>
      <c r="BF199" s="145">
        <f t="shared" si="15"/>
        <v>0</v>
      </c>
      <c r="BG199" s="145">
        <f t="shared" si="16"/>
        <v>0</v>
      </c>
      <c r="BH199" s="145">
        <f t="shared" si="17"/>
        <v>0</v>
      </c>
      <c r="BI199" s="145">
        <f t="shared" si="18"/>
        <v>0</v>
      </c>
      <c r="BJ199" s="21" t="s">
        <v>132</v>
      </c>
      <c r="BK199" s="146">
        <f t="shared" si="19"/>
        <v>0</v>
      </c>
      <c r="BL199" s="21" t="s">
        <v>131</v>
      </c>
      <c r="BM199" s="21" t="s">
        <v>255</v>
      </c>
    </row>
    <row r="200" spans="2:65" s="1" customFormat="1" ht="38.25" customHeight="1">
      <c r="B200" s="136"/>
      <c r="C200" s="137" t="s">
        <v>256</v>
      </c>
      <c r="D200" s="137" t="s">
        <v>127</v>
      </c>
      <c r="E200" s="138" t="s">
        <v>257</v>
      </c>
      <c r="F200" s="220" t="s">
        <v>258</v>
      </c>
      <c r="G200" s="220"/>
      <c r="H200" s="220"/>
      <c r="I200" s="220"/>
      <c r="J200" s="139" t="s">
        <v>150</v>
      </c>
      <c r="K200" s="140">
        <v>12.483000000000001</v>
      </c>
      <c r="L200" s="221"/>
      <c r="M200" s="221"/>
      <c r="N200" s="221">
        <f t="shared" si="10"/>
        <v>0</v>
      </c>
      <c r="O200" s="221"/>
      <c r="P200" s="221"/>
      <c r="Q200" s="221"/>
      <c r="R200" s="141"/>
      <c r="T200" s="142" t="s">
        <v>5</v>
      </c>
      <c r="U200" s="43" t="s">
        <v>36</v>
      </c>
      <c r="V200" s="143">
        <v>0</v>
      </c>
      <c r="W200" s="143">
        <f t="shared" si="11"/>
        <v>0</v>
      </c>
      <c r="X200" s="143">
        <v>0</v>
      </c>
      <c r="Y200" s="143">
        <f t="shared" si="12"/>
        <v>0</v>
      </c>
      <c r="Z200" s="143">
        <v>0</v>
      </c>
      <c r="AA200" s="144">
        <f t="shared" si="13"/>
        <v>0</v>
      </c>
      <c r="AR200" s="21" t="s">
        <v>131</v>
      </c>
      <c r="AT200" s="21" t="s">
        <v>127</v>
      </c>
      <c r="AU200" s="21" t="s">
        <v>132</v>
      </c>
      <c r="AY200" s="21" t="s">
        <v>126</v>
      </c>
      <c r="BE200" s="145">
        <f t="shared" si="14"/>
        <v>0</v>
      </c>
      <c r="BF200" s="145">
        <f t="shared" si="15"/>
        <v>0</v>
      </c>
      <c r="BG200" s="145">
        <f t="shared" si="16"/>
        <v>0</v>
      </c>
      <c r="BH200" s="145">
        <f t="shared" si="17"/>
        <v>0</v>
      </c>
      <c r="BI200" s="145">
        <f t="shared" si="18"/>
        <v>0</v>
      </c>
      <c r="BJ200" s="21" t="s">
        <v>132</v>
      </c>
      <c r="BK200" s="146">
        <f t="shared" si="19"/>
        <v>0</v>
      </c>
      <c r="BL200" s="21" t="s">
        <v>131</v>
      </c>
      <c r="BM200" s="21" t="s">
        <v>259</v>
      </c>
    </row>
    <row r="201" spans="2:65" s="1" customFormat="1" ht="16.5" customHeight="1">
      <c r="B201" s="136"/>
      <c r="C201" s="137" t="s">
        <v>196</v>
      </c>
      <c r="D201" s="137" t="s">
        <v>127</v>
      </c>
      <c r="E201" s="138" t="s">
        <v>260</v>
      </c>
      <c r="F201" s="220" t="s">
        <v>261</v>
      </c>
      <c r="G201" s="220"/>
      <c r="H201" s="220"/>
      <c r="I201" s="220"/>
      <c r="J201" s="139" t="s">
        <v>150</v>
      </c>
      <c r="K201" s="140">
        <v>12.483000000000001</v>
      </c>
      <c r="L201" s="221"/>
      <c r="M201" s="221"/>
      <c r="N201" s="221">
        <f t="shared" si="10"/>
        <v>0</v>
      </c>
      <c r="O201" s="221"/>
      <c r="P201" s="221"/>
      <c r="Q201" s="221"/>
      <c r="R201" s="141"/>
      <c r="T201" s="142" t="s">
        <v>5</v>
      </c>
      <c r="U201" s="43" t="s">
        <v>36</v>
      </c>
      <c r="V201" s="143">
        <v>0</v>
      </c>
      <c r="W201" s="143">
        <f t="shared" si="11"/>
        <v>0</v>
      </c>
      <c r="X201" s="143">
        <v>0</v>
      </c>
      <c r="Y201" s="143">
        <f t="shared" si="12"/>
        <v>0</v>
      </c>
      <c r="Z201" s="143">
        <v>0</v>
      </c>
      <c r="AA201" s="144">
        <f t="shared" si="13"/>
        <v>0</v>
      </c>
      <c r="AR201" s="21" t="s">
        <v>131</v>
      </c>
      <c r="AT201" s="21" t="s">
        <v>127</v>
      </c>
      <c r="AU201" s="21" t="s">
        <v>132</v>
      </c>
      <c r="AY201" s="21" t="s">
        <v>126</v>
      </c>
      <c r="BE201" s="145">
        <f t="shared" si="14"/>
        <v>0</v>
      </c>
      <c r="BF201" s="145">
        <f t="shared" si="15"/>
        <v>0</v>
      </c>
      <c r="BG201" s="145">
        <f t="shared" si="16"/>
        <v>0</v>
      </c>
      <c r="BH201" s="145">
        <f t="shared" si="17"/>
        <v>0</v>
      </c>
      <c r="BI201" s="145">
        <f t="shared" si="18"/>
        <v>0</v>
      </c>
      <c r="BJ201" s="21" t="s">
        <v>132</v>
      </c>
      <c r="BK201" s="146">
        <f t="shared" si="19"/>
        <v>0</v>
      </c>
      <c r="BL201" s="21" t="s">
        <v>131</v>
      </c>
      <c r="BM201" s="21" t="s">
        <v>262</v>
      </c>
    </row>
    <row r="202" spans="2:65" s="1" customFormat="1" ht="16.5" customHeight="1">
      <c r="B202" s="136"/>
      <c r="C202" s="137" t="s">
        <v>263</v>
      </c>
      <c r="D202" s="137" t="s">
        <v>127</v>
      </c>
      <c r="E202" s="138" t="s">
        <v>264</v>
      </c>
      <c r="F202" s="220" t="s">
        <v>265</v>
      </c>
      <c r="G202" s="220"/>
      <c r="H202" s="220"/>
      <c r="I202" s="220"/>
      <c r="J202" s="139" t="s">
        <v>266</v>
      </c>
      <c r="K202" s="140">
        <v>1</v>
      </c>
      <c r="L202" s="221"/>
      <c r="M202" s="221"/>
      <c r="N202" s="221">
        <f t="shared" si="10"/>
        <v>0</v>
      </c>
      <c r="O202" s="221"/>
      <c r="P202" s="221"/>
      <c r="Q202" s="221"/>
      <c r="R202" s="141"/>
      <c r="T202" s="142" t="s">
        <v>5</v>
      </c>
      <c r="U202" s="43" t="s">
        <v>36</v>
      </c>
      <c r="V202" s="143">
        <v>0</v>
      </c>
      <c r="W202" s="143">
        <f t="shared" si="11"/>
        <v>0</v>
      </c>
      <c r="X202" s="143">
        <v>0</v>
      </c>
      <c r="Y202" s="143">
        <f t="shared" si="12"/>
        <v>0</v>
      </c>
      <c r="Z202" s="143">
        <v>0</v>
      </c>
      <c r="AA202" s="144">
        <f t="shared" si="13"/>
        <v>0</v>
      </c>
      <c r="AR202" s="21" t="s">
        <v>131</v>
      </c>
      <c r="AT202" s="21" t="s">
        <v>127</v>
      </c>
      <c r="AU202" s="21" t="s">
        <v>132</v>
      </c>
      <c r="AY202" s="21" t="s">
        <v>126</v>
      </c>
      <c r="BE202" s="145">
        <f t="shared" si="14"/>
        <v>0</v>
      </c>
      <c r="BF202" s="145">
        <f t="shared" si="15"/>
        <v>0</v>
      </c>
      <c r="BG202" s="145">
        <f t="shared" si="16"/>
        <v>0</v>
      </c>
      <c r="BH202" s="145">
        <f t="shared" si="17"/>
        <v>0</v>
      </c>
      <c r="BI202" s="145">
        <f t="shared" si="18"/>
        <v>0</v>
      </c>
      <c r="BJ202" s="21" t="s">
        <v>132</v>
      </c>
      <c r="BK202" s="146">
        <f t="shared" si="19"/>
        <v>0</v>
      </c>
      <c r="BL202" s="21" t="s">
        <v>131</v>
      </c>
      <c r="BM202" s="21" t="s">
        <v>193</v>
      </c>
    </row>
    <row r="203" spans="2:65" s="1" customFormat="1" ht="25.5" customHeight="1">
      <c r="B203" s="136"/>
      <c r="C203" s="137" t="s">
        <v>200</v>
      </c>
      <c r="D203" s="137" t="s">
        <v>127</v>
      </c>
      <c r="E203" s="138" t="s">
        <v>267</v>
      </c>
      <c r="F203" s="220" t="s">
        <v>268</v>
      </c>
      <c r="G203" s="220"/>
      <c r="H203" s="220"/>
      <c r="I203" s="220"/>
      <c r="J203" s="139" t="s">
        <v>266</v>
      </c>
      <c r="K203" s="140">
        <v>1</v>
      </c>
      <c r="L203" s="221"/>
      <c r="M203" s="221"/>
      <c r="N203" s="221">
        <f t="shared" si="10"/>
        <v>0</v>
      </c>
      <c r="O203" s="221"/>
      <c r="P203" s="221"/>
      <c r="Q203" s="221"/>
      <c r="R203" s="141"/>
      <c r="T203" s="142" t="s">
        <v>5</v>
      </c>
      <c r="U203" s="43" t="s">
        <v>36</v>
      </c>
      <c r="V203" s="143">
        <v>0</v>
      </c>
      <c r="W203" s="143">
        <f t="shared" si="11"/>
        <v>0</v>
      </c>
      <c r="X203" s="143">
        <v>0</v>
      </c>
      <c r="Y203" s="143">
        <f t="shared" si="12"/>
        <v>0</v>
      </c>
      <c r="Z203" s="143">
        <v>0</v>
      </c>
      <c r="AA203" s="144">
        <f t="shared" si="13"/>
        <v>0</v>
      </c>
      <c r="AR203" s="21" t="s">
        <v>131</v>
      </c>
      <c r="AT203" s="21" t="s">
        <v>127</v>
      </c>
      <c r="AU203" s="21" t="s">
        <v>132</v>
      </c>
      <c r="AY203" s="21" t="s">
        <v>126</v>
      </c>
      <c r="BE203" s="145">
        <f t="shared" si="14"/>
        <v>0</v>
      </c>
      <c r="BF203" s="145">
        <f t="shared" si="15"/>
        <v>0</v>
      </c>
      <c r="BG203" s="145">
        <f t="shared" si="16"/>
        <v>0</v>
      </c>
      <c r="BH203" s="145">
        <f t="shared" si="17"/>
        <v>0</v>
      </c>
      <c r="BI203" s="145">
        <f t="shared" si="18"/>
        <v>0</v>
      </c>
      <c r="BJ203" s="21" t="s">
        <v>132</v>
      </c>
      <c r="BK203" s="146">
        <f t="shared" si="19"/>
        <v>0</v>
      </c>
      <c r="BL203" s="21" t="s">
        <v>131</v>
      </c>
      <c r="BM203" s="21" t="s">
        <v>197</v>
      </c>
    </row>
    <row r="204" spans="2:65" s="1" customFormat="1" ht="16.5" customHeight="1">
      <c r="B204" s="136"/>
      <c r="C204" s="137" t="s">
        <v>269</v>
      </c>
      <c r="D204" s="137" t="s">
        <v>127</v>
      </c>
      <c r="E204" s="138" t="s">
        <v>270</v>
      </c>
      <c r="F204" s="220" t="s">
        <v>271</v>
      </c>
      <c r="G204" s="220"/>
      <c r="H204" s="220"/>
      <c r="I204" s="220"/>
      <c r="J204" s="139" t="s">
        <v>266</v>
      </c>
      <c r="K204" s="140">
        <v>1</v>
      </c>
      <c r="L204" s="221"/>
      <c r="M204" s="221"/>
      <c r="N204" s="221">
        <f t="shared" si="10"/>
        <v>0</v>
      </c>
      <c r="O204" s="221"/>
      <c r="P204" s="221"/>
      <c r="Q204" s="221"/>
      <c r="R204" s="141"/>
      <c r="T204" s="142" t="s">
        <v>5</v>
      </c>
      <c r="U204" s="43" t="s">
        <v>36</v>
      </c>
      <c r="V204" s="143">
        <v>0</v>
      </c>
      <c r="W204" s="143">
        <f t="shared" si="11"/>
        <v>0</v>
      </c>
      <c r="X204" s="143">
        <v>0</v>
      </c>
      <c r="Y204" s="143">
        <f t="shared" si="12"/>
        <v>0</v>
      </c>
      <c r="Z204" s="143">
        <v>0</v>
      </c>
      <c r="AA204" s="144">
        <f t="shared" si="13"/>
        <v>0</v>
      </c>
      <c r="AR204" s="21" t="s">
        <v>131</v>
      </c>
      <c r="AT204" s="21" t="s">
        <v>127</v>
      </c>
      <c r="AU204" s="21" t="s">
        <v>132</v>
      </c>
      <c r="AY204" s="21" t="s">
        <v>126</v>
      </c>
      <c r="BE204" s="145">
        <f t="shared" si="14"/>
        <v>0</v>
      </c>
      <c r="BF204" s="145">
        <f t="shared" si="15"/>
        <v>0</v>
      </c>
      <c r="BG204" s="145">
        <f t="shared" si="16"/>
        <v>0</v>
      </c>
      <c r="BH204" s="145">
        <f t="shared" si="17"/>
        <v>0</v>
      </c>
      <c r="BI204" s="145">
        <f t="shared" si="18"/>
        <v>0</v>
      </c>
      <c r="BJ204" s="21" t="s">
        <v>132</v>
      </c>
      <c r="BK204" s="146">
        <f t="shared" si="19"/>
        <v>0</v>
      </c>
      <c r="BL204" s="21" t="s">
        <v>131</v>
      </c>
      <c r="BM204" s="21" t="s">
        <v>272</v>
      </c>
    </row>
    <row r="205" spans="2:65" s="1" customFormat="1" ht="25.5" customHeight="1">
      <c r="B205" s="136"/>
      <c r="C205" s="137" t="s">
        <v>203</v>
      </c>
      <c r="D205" s="137" t="s">
        <v>127</v>
      </c>
      <c r="E205" s="138" t="s">
        <v>273</v>
      </c>
      <c r="F205" s="220" t="s">
        <v>274</v>
      </c>
      <c r="G205" s="220"/>
      <c r="H205" s="220"/>
      <c r="I205" s="220"/>
      <c r="J205" s="139" t="s">
        <v>266</v>
      </c>
      <c r="K205" s="140">
        <v>1</v>
      </c>
      <c r="L205" s="221"/>
      <c r="M205" s="221"/>
      <c r="N205" s="221">
        <f t="shared" si="10"/>
        <v>0</v>
      </c>
      <c r="O205" s="221"/>
      <c r="P205" s="221"/>
      <c r="Q205" s="221"/>
      <c r="R205" s="141"/>
      <c r="T205" s="142" t="s">
        <v>5</v>
      </c>
      <c r="U205" s="43" t="s">
        <v>36</v>
      </c>
      <c r="V205" s="143">
        <v>0</v>
      </c>
      <c r="W205" s="143">
        <f t="shared" si="11"/>
        <v>0</v>
      </c>
      <c r="X205" s="143">
        <v>0</v>
      </c>
      <c r="Y205" s="143">
        <f t="shared" si="12"/>
        <v>0</v>
      </c>
      <c r="Z205" s="143">
        <v>0</v>
      </c>
      <c r="AA205" s="144">
        <f t="shared" si="13"/>
        <v>0</v>
      </c>
      <c r="AR205" s="21" t="s">
        <v>131</v>
      </c>
      <c r="AT205" s="21" t="s">
        <v>127</v>
      </c>
      <c r="AU205" s="21" t="s">
        <v>132</v>
      </c>
      <c r="AY205" s="21" t="s">
        <v>126</v>
      </c>
      <c r="BE205" s="145">
        <f t="shared" si="14"/>
        <v>0</v>
      </c>
      <c r="BF205" s="145">
        <f t="shared" si="15"/>
        <v>0</v>
      </c>
      <c r="BG205" s="145">
        <f t="shared" si="16"/>
        <v>0</v>
      </c>
      <c r="BH205" s="145">
        <f t="shared" si="17"/>
        <v>0</v>
      </c>
      <c r="BI205" s="145">
        <f t="shared" si="18"/>
        <v>0</v>
      </c>
      <c r="BJ205" s="21" t="s">
        <v>132</v>
      </c>
      <c r="BK205" s="146">
        <f t="shared" si="19"/>
        <v>0</v>
      </c>
      <c r="BL205" s="21" t="s">
        <v>131</v>
      </c>
      <c r="BM205" s="21" t="s">
        <v>275</v>
      </c>
    </row>
    <row r="206" spans="2:65" s="1" customFormat="1" ht="25.5" customHeight="1">
      <c r="B206" s="136"/>
      <c r="C206" s="137" t="s">
        <v>276</v>
      </c>
      <c r="D206" s="137" t="s">
        <v>127</v>
      </c>
      <c r="E206" s="138" t="s">
        <v>277</v>
      </c>
      <c r="F206" s="220" t="s">
        <v>278</v>
      </c>
      <c r="G206" s="220"/>
      <c r="H206" s="220"/>
      <c r="I206" s="220"/>
      <c r="J206" s="139" t="s">
        <v>266</v>
      </c>
      <c r="K206" s="140">
        <v>1</v>
      </c>
      <c r="L206" s="221"/>
      <c r="M206" s="221"/>
      <c r="N206" s="221">
        <f t="shared" si="10"/>
        <v>0</v>
      </c>
      <c r="O206" s="221"/>
      <c r="P206" s="221"/>
      <c r="Q206" s="221"/>
      <c r="R206" s="141"/>
      <c r="T206" s="142" t="s">
        <v>5</v>
      </c>
      <c r="U206" s="43" t="s">
        <v>36</v>
      </c>
      <c r="V206" s="143">
        <v>0</v>
      </c>
      <c r="W206" s="143">
        <f t="shared" si="11"/>
        <v>0</v>
      </c>
      <c r="X206" s="143">
        <v>0</v>
      </c>
      <c r="Y206" s="143">
        <f t="shared" si="12"/>
        <v>0</v>
      </c>
      <c r="Z206" s="143">
        <v>0</v>
      </c>
      <c r="AA206" s="144">
        <f t="shared" si="13"/>
        <v>0</v>
      </c>
      <c r="AR206" s="21" t="s">
        <v>131</v>
      </c>
      <c r="AT206" s="21" t="s">
        <v>127</v>
      </c>
      <c r="AU206" s="21" t="s">
        <v>132</v>
      </c>
      <c r="AY206" s="21" t="s">
        <v>126</v>
      </c>
      <c r="BE206" s="145">
        <f t="shared" si="14"/>
        <v>0</v>
      </c>
      <c r="BF206" s="145">
        <f t="shared" si="15"/>
        <v>0</v>
      </c>
      <c r="BG206" s="145">
        <f t="shared" si="16"/>
        <v>0</v>
      </c>
      <c r="BH206" s="145">
        <f t="shared" si="17"/>
        <v>0</v>
      </c>
      <c r="BI206" s="145">
        <f t="shared" si="18"/>
        <v>0</v>
      </c>
      <c r="BJ206" s="21" t="s">
        <v>132</v>
      </c>
      <c r="BK206" s="146">
        <f t="shared" si="19"/>
        <v>0</v>
      </c>
      <c r="BL206" s="21" t="s">
        <v>131</v>
      </c>
      <c r="BM206" s="21" t="s">
        <v>279</v>
      </c>
    </row>
    <row r="207" spans="2:65" s="9" customFormat="1" ht="29.85" customHeight="1">
      <c r="B207" s="125"/>
      <c r="C207" s="126"/>
      <c r="D207" s="135" t="s">
        <v>103</v>
      </c>
      <c r="E207" s="135"/>
      <c r="F207" s="135"/>
      <c r="G207" s="135"/>
      <c r="H207" s="135"/>
      <c r="I207" s="135"/>
      <c r="J207" s="135"/>
      <c r="K207" s="135"/>
      <c r="L207" s="135"/>
      <c r="M207" s="135"/>
      <c r="N207" s="217">
        <f>BK207</f>
        <v>0</v>
      </c>
      <c r="O207" s="218"/>
      <c r="P207" s="218"/>
      <c r="Q207" s="218"/>
      <c r="R207" s="128"/>
      <c r="T207" s="129"/>
      <c r="U207" s="126"/>
      <c r="V207" s="126"/>
      <c r="W207" s="130">
        <f>W208</f>
        <v>0</v>
      </c>
      <c r="X207" s="126"/>
      <c r="Y207" s="130">
        <f>Y208</f>
        <v>0</v>
      </c>
      <c r="Z207" s="126"/>
      <c r="AA207" s="131">
        <f>AA208</f>
        <v>0</v>
      </c>
      <c r="AR207" s="132" t="s">
        <v>77</v>
      </c>
      <c r="AT207" s="133" t="s">
        <v>68</v>
      </c>
      <c r="AU207" s="133" t="s">
        <v>77</v>
      </c>
      <c r="AY207" s="132" t="s">
        <v>126</v>
      </c>
      <c r="BK207" s="134">
        <f>BK208</f>
        <v>0</v>
      </c>
    </row>
    <row r="208" spans="2:65" s="1" customFormat="1" ht="38.25" customHeight="1">
      <c r="B208" s="136"/>
      <c r="C208" s="137" t="s">
        <v>280</v>
      </c>
      <c r="D208" s="137" t="s">
        <v>127</v>
      </c>
      <c r="E208" s="138" t="s">
        <v>281</v>
      </c>
      <c r="F208" s="220" t="s">
        <v>282</v>
      </c>
      <c r="G208" s="220"/>
      <c r="H208" s="220"/>
      <c r="I208" s="220"/>
      <c r="J208" s="139" t="s">
        <v>150</v>
      </c>
      <c r="K208" s="140">
        <v>61.014000000000003</v>
      </c>
      <c r="L208" s="221"/>
      <c r="M208" s="221"/>
      <c r="N208" s="221">
        <f>ROUND(L208*K208,3)</f>
        <v>0</v>
      </c>
      <c r="O208" s="221"/>
      <c r="P208" s="221"/>
      <c r="Q208" s="221"/>
      <c r="R208" s="141"/>
      <c r="T208" s="142" t="s">
        <v>5</v>
      </c>
      <c r="U208" s="43" t="s">
        <v>36</v>
      </c>
      <c r="V208" s="143">
        <v>0</v>
      </c>
      <c r="W208" s="143">
        <f>V208*K208</f>
        <v>0</v>
      </c>
      <c r="X208" s="143">
        <v>0</v>
      </c>
      <c r="Y208" s="143">
        <f>X208*K208</f>
        <v>0</v>
      </c>
      <c r="Z208" s="143">
        <v>0</v>
      </c>
      <c r="AA208" s="144">
        <f>Z208*K208</f>
        <v>0</v>
      </c>
      <c r="AR208" s="21" t="s">
        <v>131</v>
      </c>
      <c r="AT208" s="21" t="s">
        <v>127</v>
      </c>
      <c r="AU208" s="21" t="s">
        <v>132</v>
      </c>
      <c r="AY208" s="21" t="s">
        <v>126</v>
      </c>
      <c r="BE208" s="145">
        <f>IF(U208="základná",N208,0)</f>
        <v>0</v>
      </c>
      <c r="BF208" s="145">
        <f>IF(U208="znížená",N208,0)</f>
        <v>0</v>
      </c>
      <c r="BG208" s="145">
        <f>IF(U208="zákl. prenesená",N208,0)</f>
        <v>0</v>
      </c>
      <c r="BH208" s="145">
        <f>IF(U208="zníž. prenesená",N208,0)</f>
        <v>0</v>
      </c>
      <c r="BI208" s="145">
        <f>IF(U208="nulová",N208,0)</f>
        <v>0</v>
      </c>
      <c r="BJ208" s="21" t="s">
        <v>132</v>
      </c>
      <c r="BK208" s="146">
        <f>ROUND(L208*K208,3)</f>
        <v>0</v>
      </c>
      <c r="BL208" s="21" t="s">
        <v>131</v>
      </c>
      <c r="BM208" s="21" t="s">
        <v>283</v>
      </c>
    </row>
    <row r="209" spans="2:65" s="9" customFormat="1" ht="37.35" customHeight="1">
      <c r="B209" s="125"/>
      <c r="C209" s="126"/>
      <c r="D209" s="127" t="s">
        <v>104</v>
      </c>
      <c r="E209" s="127"/>
      <c r="F209" s="127"/>
      <c r="G209" s="127"/>
      <c r="H209" s="127"/>
      <c r="I209" s="127"/>
      <c r="J209" s="127"/>
      <c r="K209" s="127"/>
      <c r="L209" s="127"/>
      <c r="M209" s="127"/>
      <c r="N209" s="236">
        <f>BK209</f>
        <v>0</v>
      </c>
      <c r="O209" s="237"/>
      <c r="P209" s="237"/>
      <c r="Q209" s="237"/>
      <c r="R209" s="128"/>
      <c r="T209" s="129"/>
      <c r="U209" s="126"/>
      <c r="V209" s="126"/>
      <c r="W209" s="130">
        <f>W210+W217+W236+W238+W253+W257</f>
        <v>134.2698068</v>
      </c>
      <c r="X209" s="126"/>
      <c r="Y209" s="130">
        <f>Y210+Y217+Y236+Y238+Y253+Y257</f>
        <v>6.4409255299999995</v>
      </c>
      <c r="Z209" s="126"/>
      <c r="AA209" s="131">
        <f>AA210+AA217+AA236+AA238+AA253+AA257</f>
        <v>0</v>
      </c>
      <c r="AR209" s="132" t="s">
        <v>132</v>
      </c>
      <c r="AT209" s="133" t="s">
        <v>68</v>
      </c>
      <c r="AU209" s="133" t="s">
        <v>69</v>
      </c>
      <c r="AY209" s="132" t="s">
        <v>126</v>
      </c>
      <c r="BK209" s="134">
        <f>BK210+BK217+BK236+BK238+BK253+BK257</f>
        <v>0</v>
      </c>
    </row>
    <row r="210" spans="2:65" s="9" customFormat="1" ht="19.899999999999999" customHeight="1">
      <c r="B210" s="125"/>
      <c r="C210" s="126"/>
      <c r="D210" s="135" t="s">
        <v>105</v>
      </c>
      <c r="E210" s="135"/>
      <c r="F210" s="135"/>
      <c r="G210" s="135"/>
      <c r="H210" s="135"/>
      <c r="I210" s="135"/>
      <c r="J210" s="135"/>
      <c r="K210" s="135"/>
      <c r="L210" s="135"/>
      <c r="M210" s="135"/>
      <c r="N210" s="234">
        <f>BK210</f>
        <v>0</v>
      </c>
      <c r="O210" s="235"/>
      <c r="P210" s="235"/>
      <c r="Q210" s="235"/>
      <c r="R210" s="128"/>
      <c r="T210" s="129"/>
      <c r="U210" s="126"/>
      <c r="V210" s="126"/>
      <c r="W210" s="130">
        <f>SUM(W211:W216)</f>
        <v>3.2314379999999994</v>
      </c>
      <c r="X210" s="126"/>
      <c r="Y210" s="130">
        <f>SUM(Y211:Y216)</f>
        <v>3.2543559999999999E-2</v>
      </c>
      <c r="Z210" s="126"/>
      <c r="AA210" s="131">
        <f>SUM(AA211:AA216)</f>
        <v>0</v>
      </c>
      <c r="AR210" s="132" t="s">
        <v>132</v>
      </c>
      <c r="AT210" s="133" t="s">
        <v>68</v>
      </c>
      <c r="AU210" s="133" t="s">
        <v>77</v>
      </c>
      <c r="AY210" s="132" t="s">
        <v>126</v>
      </c>
      <c r="BK210" s="134">
        <f>SUM(BK211:BK216)</f>
        <v>0</v>
      </c>
    </row>
    <row r="211" spans="2:65" s="1" customFormat="1" ht="38.25" customHeight="1">
      <c r="B211" s="136"/>
      <c r="C211" s="137" t="s">
        <v>284</v>
      </c>
      <c r="D211" s="137" t="s">
        <v>127</v>
      </c>
      <c r="E211" s="138" t="s">
        <v>285</v>
      </c>
      <c r="F211" s="220" t="s">
        <v>286</v>
      </c>
      <c r="G211" s="220"/>
      <c r="H211" s="220"/>
      <c r="I211" s="220"/>
      <c r="J211" s="139" t="s">
        <v>162</v>
      </c>
      <c r="K211" s="140">
        <v>22.917999999999999</v>
      </c>
      <c r="L211" s="221"/>
      <c r="M211" s="221"/>
      <c r="N211" s="221">
        <f>ROUND(L211*K211,3)</f>
        <v>0</v>
      </c>
      <c r="O211" s="221"/>
      <c r="P211" s="221"/>
      <c r="Q211" s="221"/>
      <c r="R211" s="141"/>
      <c r="T211" s="142" t="s">
        <v>5</v>
      </c>
      <c r="U211" s="43" t="s">
        <v>36</v>
      </c>
      <c r="V211" s="143">
        <v>0.14099999999999999</v>
      </c>
      <c r="W211" s="143">
        <f>V211*K211</f>
        <v>3.2314379999999994</v>
      </c>
      <c r="X211" s="143">
        <v>1.42E-3</v>
      </c>
      <c r="Y211" s="143">
        <f>X211*K211</f>
        <v>3.2543559999999999E-2</v>
      </c>
      <c r="Z211" s="143">
        <v>0</v>
      </c>
      <c r="AA211" s="144">
        <f>Z211*K211</f>
        <v>0</v>
      </c>
      <c r="AR211" s="21" t="s">
        <v>163</v>
      </c>
      <c r="AT211" s="21" t="s">
        <v>127</v>
      </c>
      <c r="AU211" s="21" t="s">
        <v>132</v>
      </c>
      <c r="AY211" s="21" t="s">
        <v>126</v>
      </c>
      <c r="BE211" s="145">
        <f>IF(U211="základná",N211,0)</f>
        <v>0</v>
      </c>
      <c r="BF211" s="145">
        <f>IF(U211="znížená",N211,0)</f>
        <v>0</v>
      </c>
      <c r="BG211" s="145">
        <f>IF(U211="zákl. prenesená",N211,0)</f>
        <v>0</v>
      </c>
      <c r="BH211" s="145">
        <f>IF(U211="zníž. prenesená",N211,0)</f>
        <v>0</v>
      </c>
      <c r="BI211" s="145">
        <f>IF(U211="nulová",N211,0)</f>
        <v>0</v>
      </c>
      <c r="BJ211" s="21" t="s">
        <v>132</v>
      </c>
      <c r="BK211" s="146">
        <f>ROUND(L211*K211,3)</f>
        <v>0</v>
      </c>
      <c r="BL211" s="21" t="s">
        <v>163</v>
      </c>
      <c r="BM211" s="21" t="s">
        <v>287</v>
      </c>
    </row>
    <row r="212" spans="2:65" s="12" customFormat="1" ht="16.5" customHeight="1">
      <c r="B212" s="167"/>
      <c r="C212" s="168"/>
      <c r="D212" s="168"/>
      <c r="E212" s="169" t="s">
        <v>5</v>
      </c>
      <c r="F212" s="228" t="s">
        <v>288</v>
      </c>
      <c r="G212" s="229"/>
      <c r="H212" s="229"/>
      <c r="I212" s="229"/>
      <c r="J212" s="168"/>
      <c r="K212" s="169" t="s">
        <v>5</v>
      </c>
      <c r="L212" s="168"/>
      <c r="M212" s="168"/>
      <c r="N212" s="168"/>
      <c r="O212" s="168"/>
      <c r="P212" s="168"/>
      <c r="Q212" s="168"/>
      <c r="R212" s="170"/>
      <c r="T212" s="171"/>
      <c r="U212" s="168"/>
      <c r="V212" s="168"/>
      <c r="W212" s="168"/>
      <c r="X212" s="168"/>
      <c r="Y212" s="168"/>
      <c r="Z212" s="168"/>
      <c r="AA212" s="172"/>
      <c r="AT212" s="173" t="s">
        <v>134</v>
      </c>
      <c r="AU212" s="173" t="s">
        <v>132</v>
      </c>
      <c r="AV212" s="12" t="s">
        <v>77</v>
      </c>
      <c r="AW212" s="12" t="s">
        <v>26</v>
      </c>
      <c r="AX212" s="12" t="s">
        <v>69</v>
      </c>
      <c r="AY212" s="173" t="s">
        <v>126</v>
      </c>
    </row>
    <row r="213" spans="2:65" s="10" customFormat="1" ht="16.5" customHeight="1">
      <c r="B213" s="147"/>
      <c r="C213" s="148"/>
      <c r="D213" s="148"/>
      <c r="E213" s="149" t="s">
        <v>5</v>
      </c>
      <c r="F213" s="230" t="s">
        <v>289</v>
      </c>
      <c r="G213" s="231"/>
      <c r="H213" s="231"/>
      <c r="I213" s="231"/>
      <c r="J213" s="148"/>
      <c r="K213" s="150">
        <v>9.3450000000000006</v>
      </c>
      <c r="L213" s="148"/>
      <c r="M213" s="148"/>
      <c r="N213" s="148"/>
      <c r="O213" s="148"/>
      <c r="P213" s="148"/>
      <c r="Q213" s="148"/>
      <c r="R213" s="151"/>
      <c r="T213" s="152"/>
      <c r="U213" s="148"/>
      <c r="V213" s="148"/>
      <c r="W213" s="148"/>
      <c r="X213" s="148"/>
      <c r="Y213" s="148"/>
      <c r="Z213" s="148"/>
      <c r="AA213" s="153"/>
      <c r="AT213" s="154" t="s">
        <v>134</v>
      </c>
      <c r="AU213" s="154" t="s">
        <v>132</v>
      </c>
      <c r="AV213" s="10" t="s">
        <v>132</v>
      </c>
      <c r="AW213" s="10" t="s">
        <v>26</v>
      </c>
      <c r="AX213" s="10" t="s">
        <v>69</v>
      </c>
      <c r="AY213" s="154" t="s">
        <v>126</v>
      </c>
    </row>
    <row r="214" spans="2:65" s="12" customFormat="1" ht="16.5" customHeight="1">
      <c r="B214" s="167"/>
      <c r="C214" s="168"/>
      <c r="D214" s="168"/>
      <c r="E214" s="169" t="s">
        <v>5</v>
      </c>
      <c r="F214" s="232" t="s">
        <v>290</v>
      </c>
      <c r="G214" s="233"/>
      <c r="H214" s="233"/>
      <c r="I214" s="233"/>
      <c r="J214" s="168"/>
      <c r="K214" s="169" t="s">
        <v>5</v>
      </c>
      <c r="L214" s="168"/>
      <c r="M214" s="168"/>
      <c r="N214" s="168"/>
      <c r="O214" s="168"/>
      <c r="P214" s="168"/>
      <c r="Q214" s="168"/>
      <c r="R214" s="170"/>
      <c r="T214" s="171"/>
      <c r="U214" s="168"/>
      <c r="V214" s="168"/>
      <c r="W214" s="168"/>
      <c r="X214" s="168"/>
      <c r="Y214" s="168"/>
      <c r="Z214" s="168"/>
      <c r="AA214" s="172"/>
      <c r="AT214" s="173" t="s">
        <v>134</v>
      </c>
      <c r="AU214" s="173" t="s">
        <v>132</v>
      </c>
      <c r="AV214" s="12" t="s">
        <v>77</v>
      </c>
      <c r="AW214" s="12" t="s">
        <v>26</v>
      </c>
      <c r="AX214" s="12" t="s">
        <v>69</v>
      </c>
      <c r="AY214" s="173" t="s">
        <v>126</v>
      </c>
    </row>
    <row r="215" spans="2:65" s="10" customFormat="1" ht="16.5" customHeight="1">
      <c r="B215" s="147"/>
      <c r="C215" s="148"/>
      <c r="D215" s="148"/>
      <c r="E215" s="149" t="s">
        <v>5</v>
      </c>
      <c r="F215" s="230" t="s">
        <v>291</v>
      </c>
      <c r="G215" s="231"/>
      <c r="H215" s="231"/>
      <c r="I215" s="231"/>
      <c r="J215" s="148"/>
      <c r="K215" s="150">
        <v>13.573</v>
      </c>
      <c r="L215" s="148"/>
      <c r="M215" s="148"/>
      <c r="N215" s="148"/>
      <c r="O215" s="148"/>
      <c r="P215" s="148"/>
      <c r="Q215" s="148"/>
      <c r="R215" s="151"/>
      <c r="T215" s="152"/>
      <c r="U215" s="148"/>
      <c r="V215" s="148"/>
      <c r="W215" s="148"/>
      <c r="X215" s="148"/>
      <c r="Y215" s="148"/>
      <c r="Z215" s="148"/>
      <c r="AA215" s="153"/>
      <c r="AT215" s="154" t="s">
        <v>134</v>
      </c>
      <c r="AU215" s="154" t="s">
        <v>132</v>
      </c>
      <c r="AV215" s="10" t="s">
        <v>132</v>
      </c>
      <c r="AW215" s="10" t="s">
        <v>26</v>
      </c>
      <c r="AX215" s="10" t="s">
        <v>69</v>
      </c>
      <c r="AY215" s="154" t="s">
        <v>126</v>
      </c>
    </row>
    <row r="216" spans="2:65" s="11" customFormat="1" ht="16.5" customHeight="1">
      <c r="B216" s="155"/>
      <c r="C216" s="156"/>
      <c r="D216" s="156"/>
      <c r="E216" s="157" t="s">
        <v>5</v>
      </c>
      <c r="F216" s="226" t="s">
        <v>135</v>
      </c>
      <c r="G216" s="227"/>
      <c r="H216" s="227"/>
      <c r="I216" s="227"/>
      <c r="J216" s="156"/>
      <c r="K216" s="158">
        <v>22.917999999999999</v>
      </c>
      <c r="L216" s="156"/>
      <c r="M216" s="156"/>
      <c r="N216" s="156"/>
      <c r="O216" s="156"/>
      <c r="P216" s="156"/>
      <c r="Q216" s="156"/>
      <c r="R216" s="159"/>
      <c r="T216" s="160"/>
      <c r="U216" s="156"/>
      <c r="V216" s="156"/>
      <c r="W216" s="156"/>
      <c r="X216" s="156"/>
      <c r="Y216" s="156"/>
      <c r="Z216" s="156"/>
      <c r="AA216" s="161"/>
      <c r="AT216" s="162" t="s">
        <v>134</v>
      </c>
      <c r="AU216" s="162" t="s">
        <v>132</v>
      </c>
      <c r="AV216" s="11" t="s">
        <v>131</v>
      </c>
      <c r="AW216" s="11" t="s">
        <v>26</v>
      </c>
      <c r="AX216" s="11" t="s">
        <v>77</v>
      </c>
      <c r="AY216" s="162" t="s">
        <v>126</v>
      </c>
    </row>
    <row r="217" spans="2:65" s="9" customFormat="1" ht="29.85" customHeight="1">
      <c r="B217" s="125"/>
      <c r="C217" s="126"/>
      <c r="D217" s="135" t="s">
        <v>106</v>
      </c>
      <c r="E217" s="135"/>
      <c r="F217" s="135"/>
      <c r="G217" s="135"/>
      <c r="H217" s="135"/>
      <c r="I217" s="135"/>
      <c r="J217" s="135"/>
      <c r="K217" s="135"/>
      <c r="L217" s="135"/>
      <c r="M217" s="135"/>
      <c r="N217" s="234">
        <f>BK217</f>
        <v>0</v>
      </c>
      <c r="O217" s="235"/>
      <c r="P217" s="235"/>
      <c r="Q217" s="235"/>
      <c r="R217" s="128"/>
      <c r="T217" s="129"/>
      <c r="U217" s="126"/>
      <c r="V217" s="126"/>
      <c r="W217" s="130">
        <f>SUM(W218:W235)</f>
        <v>0</v>
      </c>
      <c r="X217" s="126"/>
      <c r="Y217" s="130">
        <f>SUM(Y218:Y235)</f>
        <v>0</v>
      </c>
      <c r="Z217" s="126"/>
      <c r="AA217" s="131">
        <f>SUM(AA218:AA235)</f>
        <v>0</v>
      </c>
      <c r="AR217" s="132" t="s">
        <v>132</v>
      </c>
      <c r="AT217" s="133" t="s">
        <v>68</v>
      </c>
      <c r="AU217" s="133" t="s">
        <v>77</v>
      </c>
      <c r="AY217" s="132" t="s">
        <v>126</v>
      </c>
      <c r="BK217" s="134">
        <f>SUM(BK218:BK235)</f>
        <v>0</v>
      </c>
    </row>
    <row r="218" spans="2:65" s="1" customFormat="1" ht="25.5" customHeight="1">
      <c r="B218" s="136"/>
      <c r="C218" s="137" t="s">
        <v>210</v>
      </c>
      <c r="D218" s="137" t="s">
        <v>127</v>
      </c>
      <c r="E218" s="138" t="s">
        <v>292</v>
      </c>
      <c r="F218" s="220" t="s">
        <v>293</v>
      </c>
      <c r="G218" s="220"/>
      <c r="H218" s="220"/>
      <c r="I218" s="220"/>
      <c r="J218" s="139" t="s">
        <v>162</v>
      </c>
      <c r="K218" s="140">
        <v>231.24</v>
      </c>
      <c r="L218" s="221"/>
      <c r="M218" s="221"/>
      <c r="N218" s="221">
        <f>ROUND(L218*K218,3)</f>
        <v>0</v>
      </c>
      <c r="O218" s="221"/>
      <c r="P218" s="221"/>
      <c r="Q218" s="221"/>
      <c r="R218" s="141"/>
      <c r="T218" s="142" t="s">
        <v>5</v>
      </c>
      <c r="U218" s="43" t="s">
        <v>36</v>
      </c>
      <c r="V218" s="143">
        <v>0</v>
      </c>
      <c r="W218" s="143">
        <f>V218*K218</f>
        <v>0</v>
      </c>
      <c r="X218" s="143">
        <v>0</v>
      </c>
      <c r="Y218" s="143">
        <f>X218*K218</f>
        <v>0</v>
      </c>
      <c r="Z218" s="143">
        <v>0</v>
      </c>
      <c r="AA218" s="144">
        <f>Z218*K218</f>
        <v>0</v>
      </c>
      <c r="AR218" s="21" t="s">
        <v>163</v>
      </c>
      <c r="AT218" s="21" t="s">
        <v>127</v>
      </c>
      <c r="AU218" s="21" t="s">
        <v>132</v>
      </c>
      <c r="AY218" s="21" t="s">
        <v>126</v>
      </c>
      <c r="BE218" s="145">
        <f>IF(U218="základná",N218,0)</f>
        <v>0</v>
      </c>
      <c r="BF218" s="145">
        <f>IF(U218="znížená",N218,0)</f>
        <v>0</v>
      </c>
      <c r="BG218" s="145">
        <f>IF(U218="zákl. prenesená",N218,0)</f>
        <v>0</v>
      </c>
      <c r="BH218" s="145">
        <f>IF(U218="zníž. prenesená",N218,0)</f>
        <v>0</v>
      </c>
      <c r="BI218" s="145">
        <f>IF(U218="nulová",N218,0)</f>
        <v>0</v>
      </c>
      <c r="BJ218" s="21" t="s">
        <v>132</v>
      </c>
      <c r="BK218" s="146">
        <f>ROUND(L218*K218,3)</f>
        <v>0</v>
      </c>
      <c r="BL218" s="21" t="s">
        <v>163</v>
      </c>
      <c r="BM218" s="21" t="s">
        <v>294</v>
      </c>
    </row>
    <row r="219" spans="2:65" s="10" customFormat="1" ht="16.5" customHeight="1">
      <c r="B219" s="147"/>
      <c r="C219" s="148"/>
      <c r="D219" s="148"/>
      <c r="E219" s="149" t="s">
        <v>5</v>
      </c>
      <c r="F219" s="224" t="s">
        <v>295</v>
      </c>
      <c r="G219" s="225"/>
      <c r="H219" s="225"/>
      <c r="I219" s="225"/>
      <c r="J219" s="148"/>
      <c r="K219" s="150">
        <v>231.24</v>
      </c>
      <c r="L219" s="148"/>
      <c r="M219" s="148"/>
      <c r="N219" s="148"/>
      <c r="O219" s="148"/>
      <c r="P219" s="148"/>
      <c r="Q219" s="148"/>
      <c r="R219" s="151"/>
      <c r="T219" s="152"/>
      <c r="U219" s="148"/>
      <c r="V219" s="148"/>
      <c r="W219" s="148"/>
      <c r="X219" s="148"/>
      <c r="Y219" s="148"/>
      <c r="Z219" s="148"/>
      <c r="AA219" s="153"/>
      <c r="AT219" s="154" t="s">
        <v>134</v>
      </c>
      <c r="AU219" s="154" t="s">
        <v>132</v>
      </c>
      <c r="AV219" s="10" t="s">
        <v>132</v>
      </c>
      <c r="AW219" s="10" t="s">
        <v>26</v>
      </c>
      <c r="AX219" s="10" t="s">
        <v>69</v>
      </c>
      <c r="AY219" s="154" t="s">
        <v>126</v>
      </c>
    </row>
    <row r="220" spans="2:65" s="11" customFormat="1" ht="16.5" customHeight="1">
      <c r="B220" s="155"/>
      <c r="C220" s="156"/>
      <c r="D220" s="156"/>
      <c r="E220" s="157" t="s">
        <v>5</v>
      </c>
      <c r="F220" s="226" t="s">
        <v>135</v>
      </c>
      <c r="G220" s="227"/>
      <c r="H220" s="227"/>
      <c r="I220" s="227"/>
      <c r="J220" s="156"/>
      <c r="K220" s="158">
        <v>231.24</v>
      </c>
      <c r="L220" s="156"/>
      <c r="M220" s="156"/>
      <c r="N220" s="156"/>
      <c r="O220" s="156"/>
      <c r="P220" s="156"/>
      <c r="Q220" s="156"/>
      <c r="R220" s="159"/>
      <c r="T220" s="160"/>
      <c r="U220" s="156"/>
      <c r="V220" s="156"/>
      <c r="W220" s="156"/>
      <c r="X220" s="156"/>
      <c r="Y220" s="156"/>
      <c r="Z220" s="156"/>
      <c r="AA220" s="161"/>
      <c r="AT220" s="162" t="s">
        <v>134</v>
      </c>
      <c r="AU220" s="162" t="s">
        <v>132</v>
      </c>
      <c r="AV220" s="11" t="s">
        <v>131</v>
      </c>
      <c r="AW220" s="11" t="s">
        <v>26</v>
      </c>
      <c r="AX220" s="11" t="s">
        <v>77</v>
      </c>
      <c r="AY220" s="162" t="s">
        <v>126</v>
      </c>
    </row>
    <row r="221" spans="2:65" s="1" customFormat="1" ht="25.5" customHeight="1">
      <c r="B221" s="136"/>
      <c r="C221" s="137" t="s">
        <v>296</v>
      </c>
      <c r="D221" s="137" t="s">
        <v>127</v>
      </c>
      <c r="E221" s="138" t="s">
        <v>297</v>
      </c>
      <c r="F221" s="220" t="s">
        <v>298</v>
      </c>
      <c r="G221" s="220"/>
      <c r="H221" s="220"/>
      <c r="I221" s="220"/>
      <c r="J221" s="139" t="s">
        <v>299</v>
      </c>
      <c r="K221" s="140">
        <v>19.579999999999998</v>
      </c>
      <c r="L221" s="221"/>
      <c r="M221" s="221"/>
      <c r="N221" s="221">
        <f>ROUND(L221*K221,3)</f>
        <v>0</v>
      </c>
      <c r="O221" s="221"/>
      <c r="P221" s="221"/>
      <c r="Q221" s="221"/>
      <c r="R221" s="141"/>
      <c r="T221" s="142" t="s">
        <v>5</v>
      </c>
      <c r="U221" s="43" t="s">
        <v>36</v>
      </c>
      <c r="V221" s="143">
        <v>0</v>
      </c>
      <c r="W221" s="143">
        <f>V221*K221</f>
        <v>0</v>
      </c>
      <c r="X221" s="143">
        <v>0</v>
      </c>
      <c r="Y221" s="143">
        <f>X221*K221</f>
        <v>0</v>
      </c>
      <c r="Z221" s="143">
        <v>0</v>
      </c>
      <c r="AA221" s="144">
        <f>Z221*K221</f>
        <v>0</v>
      </c>
      <c r="AR221" s="21" t="s">
        <v>163</v>
      </c>
      <c r="AT221" s="21" t="s">
        <v>127</v>
      </c>
      <c r="AU221" s="21" t="s">
        <v>132</v>
      </c>
      <c r="AY221" s="21" t="s">
        <v>126</v>
      </c>
      <c r="BE221" s="145">
        <f>IF(U221="základná",N221,0)</f>
        <v>0</v>
      </c>
      <c r="BF221" s="145">
        <f>IF(U221="znížená",N221,0)</f>
        <v>0</v>
      </c>
      <c r="BG221" s="145">
        <f>IF(U221="zákl. prenesená",N221,0)</f>
        <v>0</v>
      </c>
      <c r="BH221" s="145">
        <f>IF(U221="zníž. prenesená",N221,0)</f>
        <v>0</v>
      </c>
      <c r="BI221" s="145">
        <f>IF(U221="nulová",N221,0)</f>
        <v>0</v>
      </c>
      <c r="BJ221" s="21" t="s">
        <v>132</v>
      </c>
      <c r="BK221" s="146">
        <f>ROUND(L221*K221,3)</f>
        <v>0</v>
      </c>
      <c r="BL221" s="21" t="s">
        <v>163</v>
      </c>
      <c r="BM221" s="21" t="s">
        <v>300</v>
      </c>
    </row>
    <row r="222" spans="2:65" s="10" customFormat="1" ht="16.5" customHeight="1">
      <c r="B222" s="147"/>
      <c r="C222" s="148"/>
      <c r="D222" s="148"/>
      <c r="E222" s="149" t="s">
        <v>5</v>
      </c>
      <c r="F222" s="224" t="s">
        <v>301</v>
      </c>
      <c r="G222" s="225"/>
      <c r="H222" s="225"/>
      <c r="I222" s="225"/>
      <c r="J222" s="148"/>
      <c r="K222" s="150">
        <v>19.579999999999998</v>
      </c>
      <c r="L222" s="148"/>
      <c r="M222" s="148"/>
      <c r="N222" s="148"/>
      <c r="O222" s="148"/>
      <c r="P222" s="148"/>
      <c r="Q222" s="148"/>
      <c r="R222" s="151"/>
      <c r="T222" s="152"/>
      <c r="U222" s="148"/>
      <c r="V222" s="148"/>
      <c r="W222" s="148"/>
      <c r="X222" s="148"/>
      <c r="Y222" s="148"/>
      <c r="Z222" s="148"/>
      <c r="AA222" s="153"/>
      <c r="AT222" s="154" t="s">
        <v>134</v>
      </c>
      <c r="AU222" s="154" t="s">
        <v>132</v>
      </c>
      <c r="AV222" s="10" t="s">
        <v>132</v>
      </c>
      <c r="AW222" s="10" t="s">
        <v>26</v>
      </c>
      <c r="AX222" s="10" t="s">
        <v>69</v>
      </c>
      <c r="AY222" s="154" t="s">
        <v>126</v>
      </c>
    </row>
    <row r="223" spans="2:65" s="11" customFormat="1" ht="16.5" customHeight="1">
      <c r="B223" s="155"/>
      <c r="C223" s="156"/>
      <c r="D223" s="156"/>
      <c r="E223" s="157" t="s">
        <v>5</v>
      </c>
      <c r="F223" s="226" t="s">
        <v>135</v>
      </c>
      <c r="G223" s="227"/>
      <c r="H223" s="227"/>
      <c r="I223" s="227"/>
      <c r="J223" s="156"/>
      <c r="K223" s="158">
        <v>19.579999999999998</v>
      </c>
      <c r="L223" s="156"/>
      <c r="M223" s="156"/>
      <c r="N223" s="156"/>
      <c r="O223" s="156"/>
      <c r="P223" s="156"/>
      <c r="Q223" s="156"/>
      <c r="R223" s="159"/>
      <c r="T223" s="160"/>
      <c r="U223" s="156"/>
      <c r="V223" s="156"/>
      <c r="W223" s="156"/>
      <c r="X223" s="156"/>
      <c r="Y223" s="156"/>
      <c r="Z223" s="156"/>
      <c r="AA223" s="161"/>
      <c r="AT223" s="162" t="s">
        <v>134</v>
      </c>
      <c r="AU223" s="162" t="s">
        <v>132</v>
      </c>
      <c r="AV223" s="11" t="s">
        <v>131</v>
      </c>
      <c r="AW223" s="11" t="s">
        <v>26</v>
      </c>
      <c r="AX223" s="11" t="s">
        <v>77</v>
      </c>
      <c r="AY223" s="162" t="s">
        <v>126</v>
      </c>
    </row>
    <row r="224" spans="2:65" s="1" customFormat="1" ht="25.5" customHeight="1">
      <c r="B224" s="136"/>
      <c r="C224" s="137" t="s">
        <v>213</v>
      </c>
      <c r="D224" s="137" t="s">
        <v>127</v>
      </c>
      <c r="E224" s="138" t="s">
        <v>302</v>
      </c>
      <c r="F224" s="220" t="s">
        <v>303</v>
      </c>
      <c r="G224" s="220"/>
      <c r="H224" s="220"/>
      <c r="I224" s="220"/>
      <c r="J224" s="139" t="s">
        <v>299</v>
      </c>
      <c r="K224" s="140">
        <v>23.62</v>
      </c>
      <c r="L224" s="221"/>
      <c r="M224" s="221"/>
      <c r="N224" s="221">
        <f>ROUND(L224*K224,3)</f>
        <v>0</v>
      </c>
      <c r="O224" s="221"/>
      <c r="P224" s="221"/>
      <c r="Q224" s="221"/>
      <c r="R224" s="141"/>
      <c r="T224" s="142" t="s">
        <v>5</v>
      </c>
      <c r="U224" s="43" t="s">
        <v>36</v>
      </c>
      <c r="V224" s="143">
        <v>0</v>
      </c>
      <c r="W224" s="143">
        <f>V224*K224</f>
        <v>0</v>
      </c>
      <c r="X224" s="143">
        <v>0</v>
      </c>
      <c r="Y224" s="143">
        <f>X224*K224</f>
        <v>0</v>
      </c>
      <c r="Z224" s="143">
        <v>0</v>
      </c>
      <c r="AA224" s="144">
        <f>Z224*K224</f>
        <v>0</v>
      </c>
      <c r="AR224" s="21" t="s">
        <v>163</v>
      </c>
      <c r="AT224" s="21" t="s">
        <v>127</v>
      </c>
      <c r="AU224" s="21" t="s">
        <v>132</v>
      </c>
      <c r="AY224" s="21" t="s">
        <v>126</v>
      </c>
      <c r="BE224" s="145">
        <f>IF(U224="základná",N224,0)</f>
        <v>0</v>
      </c>
      <c r="BF224" s="145">
        <f>IF(U224="znížená",N224,0)</f>
        <v>0</v>
      </c>
      <c r="BG224" s="145">
        <f>IF(U224="zákl. prenesená",N224,0)</f>
        <v>0</v>
      </c>
      <c r="BH224" s="145">
        <f>IF(U224="zníž. prenesená",N224,0)</f>
        <v>0</v>
      </c>
      <c r="BI224" s="145">
        <f>IF(U224="nulová",N224,0)</f>
        <v>0</v>
      </c>
      <c r="BJ224" s="21" t="s">
        <v>132</v>
      </c>
      <c r="BK224" s="146">
        <f>ROUND(L224*K224,3)</f>
        <v>0</v>
      </c>
      <c r="BL224" s="21" t="s">
        <v>163</v>
      </c>
      <c r="BM224" s="21" t="s">
        <v>304</v>
      </c>
    </row>
    <row r="225" spans="2:65" s="1" customFormat="1" ht="38.25" customHeight="1">
      <c r="B225" s="136"/>
      <c r="C225" s="137" t="s">
        <v>305</v>
      </c>
      <c r="D225" s="137" t="s">
        <v>127</v>
      </c>
      <c r="E225" s="138" t="s">
        <v>306</v>
      </c>
      <c r="F225" s="220" t="s">
        <v>307</v>
      </c>
      <c r="G225" s="220"/>
      <c r="H225" s="220"/>
      <c r="I225" s="220"/>
      <c r="J225" s="139" t="s">
        <v>162</v>
      </c>
      <c r="K225" s="140">
        <v>231.24</v>
      </c>
      <c r="L225" s="221"/>
      <c r="M225" s="221"/>
      <c r="N225" s="221">
        <f>ROUND(L225*K225,3)</f>
        <v>0</v>
      </c>
      <c r="O225" s="221"/>
      <c r="P225" s="221"/>
      <c r="Q225" s="221"/>
      <c r="R225" s="141"/>
      <c r="T225" s="142" t="s">
        <v>5</v>
      </c>
      <c r="U225" s="43" t="s">
        <v>36</v>
      </c>
      <c r="V225" s="143">
        <v>0</v>
      </c>
      <c r="W225" s="143">
        <f>V225*K225</f>
        <v>0</v>
      </c>
      <c r="X225" s="143">
        <v>0</v>
      </c>
      <c r="Y225" s="143">
        <f>X225*K225</f>
        <v>0</v>
      </c>
      <c r="Z225" s="143">
        <v>0</v>
      </c>
      <c r="AA225" s="144">
        <f>Z225*K225</f>
        <v>0</v>
      </c>
      <c r="AR225" s="21" t="s">
        <v>163</v>
      </c>
      <c r="AT225" s="21" t="s">
        <v>127</v>
      </c>
      <c r="AU225" s="21" t="s">
        <v>132</v>
      </c>
      <c r="AY225" s="21" t="s">
        <v>126</v>
      </c>
      <c r="BE225" s="145">
        <f>IF(U225="základná",N225,0)</f>
        <v>0</v>
      </c>
      <c r="BF225" s="145">
        <f>IF(U225="znížená",N225,0)</f>
        <v>0</v>
      </c>
      <c r="BG225" s="145">
        <f>IF(U225="zákl. prenesená",N225,0)</f>
        <v>0</v>
      </c>
      <c r="BH225" s="145">
        <f>IF(U225="zníž. prenesená",N225,0)</f>
        <v>0</v>
      </c>
      <c r="BI225" s="145">
        <f>IF(U225="nulová",N225,0)</f>
        <v>0</v>
      </c>
      <c r="BJ225" s="21" t="s">
        <v>132</v>
      </c>
      <c r="BK225" s="146">
        <f>ROUND(L225*K225,3)</f>
        <v>0</v>
      </c>
      <c r="BL225" s="21" t="s">
        <v>163</v>
      </c>
      <c r="BM225" s="21" t="s">
        <v>308</v>
      </c>
    </row>
    <row r="226" spans="2:65" s="1" customFormat="1" ht="38.25" customHeight="1">
      <c r="B226" s="136"/>
      <c r="C226" s="137" t="s">
        <v>217</v>
      </c>
      <c r="D226" s="137" t="s">
        <v>127</v>
      </c>
      <c r="E226" s="138" t="s">
        <v>309</v>
      </c>
      <c r="F226" s="220" t="s">
        <v>310</v>
      </c>
      <c r="G226" s="220"/>
      <c r="H226" s="220"/>
      <c r="I226" s="220"/>
      <c r="J226" s="139" t="s">
        <v>299</v>
      </c>
      <c r="K226" s="140">
        <v>46.82</v>
      </c>
      <c r="L226" s="221"/>
      <c r="M226" s="221"/>
      <c r="N226" s="221">
        <f>ROUND(L226*K226,3)</f>
        <v>0</v>
      </c>
      <c r="O226" s="221"/>
      <c r="P226" s="221"/>
      <c r="Q226" s="221"/>
      <c r="R226" s="141"/>
      <c r="T226" s="142" t="s">
        <v>5</v>
      </c>
      <c r="U226" s="43" t="s">
        <v>36</v>
      </c>
      <c r="V226" s="143">
        <v>0</v>
      </c>
      <c r="W226" s="143">
        <f>V226*K226</f>
        <v>0</v>
      </c>
      <c r="X226" s="143">
        <v>0</v>
      </c>
      <c r="Y226" s="143">
        <f>X226*K226</f>
        <v>0</v>
      </c>
      <c r="Z226" s="143">
        <v>0</v>
      </c>
      <c r="AA226" s="144">
        <f>Z226*K226</f>
        <v>0</v>
      </c>
      <c r="AR226" s="21" t="s">
        <v>163</v>
      </c>
      <c r="AT226" s="21" t="s">
        <v>127</v>
      </c>
      <c r="AU226" s="21" t="s">
        <v>132</v>
      </c>
      <c r="AY226" s="21" t="s">
        <v>126</v>
      </c>
      <c r="BE226" s="145">
        <f>IF(U226="základná",N226,0)</f>
        <v>0</v>
      </c>
      <c r="BF226" s="145">
        <f>IF(U226="znížená",N226,0)</f>
        <v>0</v>
      </c>
      <c r="BG226" s="145">
        <f>IF(U226="zákl. prenesená",N226,0)</f>
        <v>0</v>
      </c>
      <c r="BH226" s="145">
        <f>IF(U226="zníž. prenesená",N226,0)</f>
        <v>0</v>
      </c>
      <c r="BI226" s="145">
        <f>IF(U226="nulová",N226,0)</f>
        <v>0</v>
      </c>
      <c r="BJ226" s="21" t="s">
        <v>132</v>
      </c>
      <c r="BK226" s="146">
        <f>ROUND(L226*K226,3)</f>
        <v>0</v>
      </c>
      <c r="BL226" s="21" t="s">
        <v>163</v>
      </c>
      <c r="BM226" s="21" t="s">
        <v>311</v>
      </c>
    </row>
    <row r="227" spans="2:65" s="10" customFormat="1" ht="16.5" customHeight="1">
      <c r="B227" s="147"/>
      <c r="C227" s="148"/>
      <c r="D227" s="148"/>
      <c r="E227" s="149" t="s">
        <v>5</v>
      </c>
      <c r="F227" s="224" t="s">
        <v>312</v>
      </c>
      <c r="G227" s="225"/>
      <c r="H227" s="225"/>
      <c r="I227" s="225"/>
      <c r="J227" s="148"/>
      <c r="K227" s="150">
        <v>46.82</v>
      </c>
      <c r="L227" s="148"/>
      <c r="M227" s="148"/>
      <c r="N227" s="148"/>
      <c r="O227" s="148"/>
      <c r="P227" s="148"/>
      <c r="Q227" s="148"/>
      <c r="R227" s="151"/>
      <c r="T227" s="152"/>
      <c r="U227" s="148"/>
      <c r="V227" s="148"/>
      <c r="W227" s="148"/>
      <c r="X227" s="148"/>
      <c r="Y227" s="148"/>
      <c r="Z227" s="148"/>
      <c r="AA227" s="153"/>
      <c r="AT227" s="154" t="s">
        <v>134</v>
      </c>
      <c r="AU227" s="154" t="s">
        <v>132</v>
      </c>
      <c r="AV227" s="10" t="s">
        <v>132</v>
      </c>
      <c r="AW227" s="10" t="s">
        <v>26</v>
      </c>
      <c r="AX227" s="10" t="s">
        <v>69</v>
      </c>
      <c r="AY227" s="154" t="s">
        <v>126</v>
      </c>
    </row>
    <row r="228" spans="2:65" s="11" customFormat="1" ht="16.5" customHeight="1">
      <c r="B228" s="155"/>
      <c r="C228" s="156"/>
      <c r="D228" s="156"/>
      <c r="E228" s="157" t="s">
        <v>5</v>
      </c>
      <c r="F228" s="226" t="s">
        <v>135</v>
      </c>
      <c r="G228" s="227"/>
      <c r="H228" s="227"/>
      <c r="I228" s="227"/>
      <c r="J228" s="156"/>
      <c r="K228" s="158">
        <v>46.82</v>
      </c>
      <c r="L228" s="156"/>
      <c r="M228" s="156"/>
      <c r="N228" s="156"/>
      <c r="O228" s="156"/>
      <c r="P228" s="156"/>
      <c r="Q228" s="156"/>
      <c r="R228" s="159"/>
      <c r="T228" s="160"/>
      <c r="U228" s="156"/>
      <c r="V228" s="156"/>
      <c r="W228" s="156"/>
      <c r="X228" s="156"/>
      <c r="Y228" s="156"/>
      <c r="Z228" s="156"/>
      <c r="AA228" s="161"/>
      <c r="AT228" s="162" t="s">
        <v>134</v>
      </c>
      <c r="AU228" s="162" t="s">
        <v>132</v>
      </c>
      <c r="AV228" s="11" t="s">
        <v>131</v>
      </c>
      <c r="AW228" s="11" t="s">
        <v>26</v>
      </c>
      <c r="AX228" s="11" t="s">
        <v>77</v>
      </c>
      <c r="AY228" s="162" t="s">
        <v>126</v>
      </c>
    </row>
    <row r="229" spans="2:65" s="1" customFormat="1" ht="38.25" customHeight="1">
      <c r="B229" s="136"/>
      <c r="C229" s="137" t="s">
        <v>313</v>
      </c>
      <c r="D229" s="137" t="s">
        <v>127</v>
      </c>
      <c r="E229" s="138" t="s">
        <v>314</v>
      </c>
      <c r="F229" s="220" t="s">
        <v>315</v>
      </c>
      <c r="G229" s="220"/>
      <c r="H229" s="220"/>
      <c r="I229" s="220"/>
      <c r="J229" s="139" t="s">
        <v>299</v>
      </c>
      <c r="K229" s="140">
        <v>46.82</v>
      </c>
      <c r="L229" s="221"/>
      <c r="M229" s="221"/>
      <c r="N229" s="221">
        <f>ROUND(L229*K229,3)</f>
        <v>0</v>
      </c>
      <c r="O229" s="221"/>
      <c r="P229" s="221"/>
      <c r="Q229" s="221"/>
      <c r="R229" s="141"/>
      <c r="T229" s="142" t="s">
        <v>5</v>
      </c>
      <c r="U229" s="43" t="s">
        <v>36</v>
      </c>
      <c r="V229" s="143">
        <v>0</v>
      </c>
      <c r="W229" s="143">
        <f>V229*K229</f>
        <v>0</v>
      </c>
      <c r="X229" s="143">
        <v>0</v>
      </c>
      <c r="Y229" s="143">
        <f>X229*K229</f>
        <v>0</v>
      </c>
      <c r="Z229" s="143">
        <v>0</v>
      </c>
      <c r="AA229" s="144">
        <f>Z229*K229</f>
        <v>0</v>
      </c>
      <c r="AR229" s="21" t="s">
        <v>163</v>
      </c>
      <c r="AT229" s="21" t="s">
        <v>127</v>
      </c>
      <c r="AU229" s="21" t="s">
        <v>132</v>
      </c>
      <c r="AY229" s="21" t="s">
        <v>126</v>
      </c>
      <c r="BE229" s="145">
        <f>IF(U229="základná",N229,0)</f>
        <v>0</v>
      </c>
      <c r="BF229" s="145">
        <f>IF(U229="znížená",N229,0)</f>
        <v>0</v>
      </c>
      <c r="BG229" s="145">
        <f>IF(U229="zákl. prenesená",N229,0)</f>
        <v>0</v>
      </c>
      <c r="BH229" s="145">
        <f>IF(U229="zníž. prenesená",N229,0)</f>
        <v>0</v>
      </c>
      <c r="BI229" s="145">
        <f>IF(U229="nulová",N229,0)</f>
        <v>0</v>
      </c>
      <c r="BJ229" s="21" t="s">
        <v>132</v>
      </c>
      <c r="BK229" s="146">
        <f>ROUND(L229*K229,3)</f>
        <v>0</v>
      </c>
      <c r="BL229" s="21" t="s">
        <v>163</v>
      </c>
      <c r="BM229" s="21" t="s">
        <v>316</v>
      </c>
    </row>
    <row r="230" spans="2:65" s="1" customFormat="1" ht="38.25" customHeight="1">
      <c r="B230" s="136"/>
      <c r="C230" s="137" t="s">
        <v>223</v>
      </c>
      <c r="D230" s="137" t="s">
        <v>127</v>
      </c>
      <c r="E230" s="138" t="s">
        <v>317</v>
      </c>
      <c r="F230" s="220" t="s">
        <v>318</v>
      </c>
      <c r="G230" s="220"/>
      <c r="H230" s="220"/>
      <c r="I230" s="220"/>
      <c r="J230" s="139" t="s">
        <v>299</v>
      </c>
      <c r="K230" s="140">
        <v>13.56</v>
      </c>
      <c r="L230" s="221"/>
      <c r="M230" s="221"/>
      <c r="N230" s="221">
        <f>ROUND(L230*K230,3)</f>
        <v>0</v>
      </c>
      <c r="O230" s="221"/>
      <c r="P230" s="221"/>
      <c r="Q230" s="221"/>
      <c r="R230" s="141"/>
      <c r="T230" s="142" t="s">
        <v>5</v>
      </c>
      <c r="U230" s="43" t="s">
        <v>36</v>
      </c>
      <c r="V230" s="143">
        <v>0</v>
      </c>
      <c r="W230" s="143">
        <f>V230*K230</f>
        <v>0</v>
      </c>
      <c r="X230" s="143">
        <v>0</v>
      </c>
      <c r="Y230" s="143">
        <f>X230*K230</f>
        <v>0</v>
      </c>
      <c r="Z230" s="143">
        <v>0</v>
      </c>
      <c r="AA230" s="144">
        <f>Z230*K230</f>
        <v>0</v>
      </c>
      <c r="AR230" s="21" t="s">
        <v>163</v>
      </c>
      <c r="AT230" s="21" t="s">
        <v>127</v>
      </c>
      <c r="AU230" s="21" t="s">
        <v>132</v>
      </c>
      <c r="AY230" s="21" t="s">
        <v>126</v>
      </c>
      <c r="BE230" s="145">
        <f>IF(U230="základná",N230,0)</f>
        <v>0</v>
      </c>
      <c r="BF230" s="145">
        <f>IF(U230="znížená",N230,0)</f>
        <v>0</v>
      </c>
      <c r="BG230" s="145">
        <f>IF(U230="zákl. prenesená",N230,0)</f>
        <v>0</v>
      </c>
      <c r="BH230" s="145">
        <f>IF(U230="zníž. prenesená",N230,0)</f>
        <v>0</v>
      </c>
      <c r="BI230" s="145">
        <f>IF(U230="nulová",N230,0)</f>
        <v>0</v>
      </c>
      <c r="BJ230" s="21" t="s">
        <v>132</v>
      </c>
      <c r="BK230" s="146">
        <f>ROUND(L230*K230,3)</f>
        <v>0</v>
      </c>
      <c r="BL230" s="21" t="s">
        <v>163</v>
      </c>
      <c r="BM230" s="21" t="s">
        <v>319</v>
      </c>
    </row>
    <row r="231" spans="2:65" s="1" customFormat="1" ht="38.25" customHeight="1">
      <c r="B231" s="136"/>
      <c r="C231" s="137" t="s">
        <v>320</v>
      </c>
      <c r="D231" s="137" t="s">
        <v>127</v>
      </c>
      <c r="E231" s="138" t="s">
        <v>321</v>
      </c>
      <c r="F231" s="220" t="s">
        <v>322</v>
      </c>
      <c r="G231" s="220"/>
      <c r="H231" s="220"/>
      <c r="I231" s="220"/>
      <c r="J231" s="139" t="s">
        <v>299</v>
      </c>
      <c r="K231" s="140">
        <v>20</v>
      </c>
      <c r="L231" s="221"/>
      <c r="M231" s="221"/>
      <c r="N231" s="221">
        <f>ROUND(L231*K231,3)</f>
        <v>0</v>
      </c>
      <c r="O231" s="221"/>
      <c r="P231" s="221"/>
      <c r="Q231" s="221"/>
      <c r="R231" s="141"/>
      <c r="T231" s="142" t="s">
        <v>5</v>
      </c>
      <c r="U231" s="43" t="s">
        <v>36</v>
      </c>
      <c r="V231" s="143">
        <v>0</v>
      </c>
      <c r="W231" s="143">
        <f>V231*K231</f>
        <v>0</v>
      </c>
      <c r="X231" s="143">
        <v>0</v>
      </c>
      <c r="Y231" s="143">
        <f>X231*K231</f>
        <v>0</v>
      </c>
      <c r="Z231" s="143">
        <v>0</v>
      </c>
      <c r="AA231" s="144">
        <f>Z231*K231</f>
        <v>0</v>
      </c>
      <c r="AR231" s="21" t="s">
        <v>163</v>
      </c>
      <c r="AT231" s="21" t="s">
        <v>127</v>
      </c>
      <c r="AU231" s="21" t="s">
        <v>132</v>
      </c>
      <c r="AY231" s="21" t="s">
        <v>126</v>
      </c>
      <c r="BE231" s="145">
        <f>IF(U231="základná",N231,0)</f>
        <v>0</v>
      </c>
      <c r="BF231" s="145">
        <f>IF(U231="znížená",N231,0)</f>
        <v>0</v>
      </c>
      <c r="BG231" s="145">
        <f>IF(U231="zákl. prenesená",N231,0)</f>
        <v>0</v>
      </c>
      <c r="BH231" s="145">
        <f>IF(U231="zníž. prenesená",N231,0)</f>
        <v>0</v>
      </c>
      <c r="BI231" s="145">
        <f>IF(U231="nulová",N231,0)</f>
        <v>0</v>
      </c>
      <c r="BJ231" s="21" t="s">
        <v>132</v>
      </c>
      <c r="BK231" s="146">
        <f>ROUND(L231*K231,3)</f>
        <v>0</v>
      </c>
      <c r="BL231" s="21" t="s">
        <v>163</v>
      </c>
      <c r="BM231" s="21" t="s">
        <v>323</v>
      </c>
    </row>
    <row r="232" spans="2:65" s="10" customFormat="1" ht="16.5" customHeight="1">
      <c r="B232" s="147"/>
      <c r="C232" s="148"/>
      <c r="D232" s="148"/>
      <c r="E232" s="149" t="s">
        <v>5</v>
      </c>
      <c r="F232" s="224" t="s">
        <v>324</v>
      </c>
      <c r="G232" s="225"/>
      <c r="H232" s="225"/>
      <c r="I232" s="225"/>
      <c r="J232" s="148"/>
      <c r="K232" s="150">
        <v>20</v>
      </c>
      <c r="L232" s="148"/>
      <c r="M232" s="148"/>
      <c r="N232" s="148"/>
      <c r="O232" s="148"/>
      <c r="P232" s="148"/>
      <c r="Q232" s="148"/>
      <c r="R232" s="151"/>
      <c r="T232" s="152"/>
      <c r="U232" s="148"/>
      <c r="V232" s="148"/>
      <c r="W232" s="148"/>
      <c r="X232" s="148"/>
      <c r="Y232" s="148"/>
      <c r="Z232" s="148"/>
      <c r="AA232" s="153"/>
      <c r="AT232" s="154" t="s">
        <v>134</v>
      </c>
      <c r="AU232" s="154" t="s">
        <v>132</v>
      </c>
      <c r="AV232" s="10" t="s">
        <v>132</v>
      </c>
      <c r="AW232" s="10" t="s">
        <v>26</v>
      </c>
      <c r="AX232" s="10" t="s">
        <v>69</v>
      </c>
      <c r="AY232" s="154" t="s">
        <v>126</v>
      </c>
    </row>
    <row r="233" spans="2:65" s="11" customFormat="1" ht="16.5" customHeight="1">
      <c r="B233" s="155"/>
      <c r="C233" s="156"/>
      <c r="D233" s="156"/>
      <c r="E233" s="157" t="s">
        <v>5</v>
      </c>
      <c r="F233" s="226" t="s">
        <v>135</v>
      </c>
      <c r="G233" s="227"/>
      <c r="H233" s="227"/>
      <c r="I233" s="227"/>
      <c r="J233" s="156"/>
      <c r="K233" s="158">
        <v>20</v>
      </c>
      <c r="L233" s="156"/>
      <c r="M233" s="156"/>
      <c r="N233" s="156"/>
      <c r="O233" s="156"/>
      <c r="P233" s="156"/>
      <c r="Q233" s="156"/>
      <c r="R233" s="159"/>
      <c r="T233" s="160"/>
      <c r="U233" s="156"/>
      <c r="V233" s="156"/>
      <c r="W233" s="156"/>
      <c r="X233" s="156"/>
      <c r="Y233" s="156"/>
      <c r="Z233" s="156"/>
      <c r="AA233" s="161"/>
      <c r="AT233" s="162" t="s">
        <v>134</v>
      </c>
      <c r="AU233" s="162" t="s">
        <v>132</v>
      </c>
      <c r="AV233" s="11" t="s">
        <v>131</v>
      </c>
      <c r="AW233" s="11" t="s">
        <v>26</v>
      </c>
      <c r="AX233" s="11" t="s">
        <v>77</v>
      </c>
      <c r="AY233" s="162" t="s">
        <v>126</v>
      </c>
    </row>
    <row r="234" spans="2:65" s="1" customFormat="1" ht="38.25" customHeight="1">
      <c r="B234" s="136"/>
      <c r="C234" s="137" t="s">
        <v>227</v>
      </c>
      <c r="D234" s="137" t="s">
        <v>127</v>
      </c>
      <c r="E234" s="138" t="s">
        <v>325</v>
      </c>
      <c r="F234" s="220" t="s">
        <v>326</v>
      </c>
      <c r="G234" s="220"/>
      <c r="H234" s="220"/>
      <c r="I234" s="220"/>
      <c r="J234" s="139" t="s">
        <v>299</v>
      </c>
      <c r="K234" s="140">
        <v>20</v>
      </c>
      <c r="L234" s="221"/>
      <c r="M234" s="221"/>
      <c r="N234" s="221">
        <f>ROUND(L234*K234,3)</f>
        <v>0</v>
      </c>
      <c r="O234" s="221"/>
      <c r="P234" s="221"/>
      <c r="Q234" s="221"/>
      <c r="R234" s="141"/>
      <c r="T234" s="142" t="s">
        <v>5</v>
      </c>
      <c r="U234" s="43" t="s">
        <v>36</v>
      </c>
      <c r="V234" s="143">
        <v>0</v>
      </c>
      <c r="W234" s="143">
        <f>V234*K234</f>
        <v>0</v>
      </c>
      <c r="X234" s="143">
        <v>0</v>
      </c>
      <c r="Y234" s="143">
        <f>X234*K234</f>
        <v>0</v>
      </c>
      <c r="Z234" s="143">
        <v>0</v>
      </c>
      <c r="AA234" s="144">
        <f>Z234*K234</f>
        <v>0</v>
      </c>
      <c r="AR234" s="21" t="s">
        <v>163</v>
      </c>
      <c r="AT234" s="21" t="s">
        <v>127</v>
      </c>
      <c r="AU234" s="21" t="s">
        <v>132</v>
      </c>
      <c r="AY234" s="21" t="s">
        <v>126</v>
      </c>
      <c r="BE234" s="145">
        <f>IF(U234="základná",N234,0)</f>
        <v>0</v>
      </c>
      <c r="BF234" s="145">
        <f>IF(U234="znížená",N234,0)</f>
        <v>0</v>
      </c>
      <c r="BG234" s="145">
        <f>IF(U234="zákl. prenesená",N234,0)</f>
        <v>0</v>
      </c>
      <c r="BH234" s="145">
        <f>IF(U234="zníž. prenesená",N234,0)</f>
        <v>0</v>
      </c>
      <c r="BI234" s="145">
        <f>IF(U234="nulová",N234,0)</f>
        <v>0</v>
      </c>
      <c r="BJ234" s="21" t="s">
        <v>132</v>
      </c>
      <c r="BK234" s="146">
        <f>ROUND(L234*K234,3)</f>
        <v>0</v>
      </c>
      <c r="BL234" s="21" t="s">
        <v>163</v>
      </c>
      <c r="BM234" s="21" t="s">
        <v>327</v>
      </c>
    </row>
    <row r="235" spans="2:65" s="1" customFormat="1" ht="25.5" customHeight="1">
      <c r="B235" s="136"/>
      <c r="C235" s="137" t="s">
        <v>328</v>
      </c>
      <c r="D235" s="137" t="s">
        <v>127</v>
      </c>
      <c r="E235" s="138" t="s">
        <v>329</v>
      </c>
      <c r="F235" s="220" t="s">
        <v>330</v>
      </c>
      <c r="G235" s="220"/>
      <c r="H235" s="220"/>
      <c r="I235" s="220"/>
      <c r="J235" s="139" t="s">
        <v>150</v>
      </c>
      <c r="K235" s="140">
        <v>2.7389999999999999</v>
      </c>
      <c r="L235" s="221"/>
      <c r="M235" s="221"/>
      <c r="N235" s="221">
        <f>ROUND(L235*K235,3)</f>
        <v>0</v>
      </c>
      <c r="O235" s="221"/>
      <c r="P235" s="221"/>
      <c r="Q235" s="221"/>
      <c r="R235" s="141"/>
      <c r="T235" s="142" t="s">
        <v>5</v>
      </c>
      <c r="U235" s="43" t="s">
        <v>36</v>
      </c>
      <c r="V235" s="143">
        <v>0</v>
      </c>
      <c r="W235" s="143">
        <f>V235*K235</f>
        <v>0</v>
      </c>
      <c r="X235" s="143">
        <v>0</v>
      </c>
      <c r="Y235" s="143">
        <f>X235*K235</f>
        <v>0</v>
      </c>
      <c r="Z235" s="143">
        <v>0</v>
      </c>
      <c r="AA235" s="144">
        <f>Z235*K235</f>
        <v>0</v>
      </c>
      <c r="AR235" s="21" t="s">
        <v>163</v>
      </c>
      <c r="AT235" s="21" t="s">
        <v>127</v>
      </c>
      <c r="AU235" s="21" t="s">
        <v>132</v>
      </c>
      <c r="AY235" s="21" t="s">
        <v>126</v>
      </c>
      <c r="BE235" s="145">
        <f>IF(U235="základná",N235,0)</f>
        <v>0</v>
      </c>
      <c r="BF235" s="145">
        <f>IF(U235="znížená",N235,0)</f>
        <v>0</v>
      </c>
      <c r="BG235" s="145">
        <f>IF(U235="zákl. prenesená",N235,0)</f>
        <v>0</v>
      </c>
      <c r="BH235" s="145">
        <f>IF(U235="zníž. prenesená",N235,0)</f>
        <v>0</v>
      </c>
      <c r="BI235" s="145">
        <f>IF(U235="nulová",N235,0)</f>
        <v>0</v>
      </c>
      <c r="BJ235" s="21" t="s">
        <v>132</v>
      </c>
      <c r="BK235" s="146">
        <f>ROUND(L235*K235,3)</f>
        <v>0</v>
      </c>
      <c r="BL235" s="21" t="s">
        <v>163</v>
      </c>
      <c r="BM235" s="21" t="s">
        <v>331</v>
      </c>
    </row>
    <row r="236" spans="2:65" s="9" customFormat="1" ht="29.85" customHeight="1">
      <c r="B236" s="125"/>
      <c r="C236" s="126"/>
      <c r="D236" s="135" t="s">
        <v>107</v>
      </c>
      <c r="E236" s="135"/>
      <c r="F236" s="135"/>
      <c r="G236" s="135"/>
      <c r="H236" s="135"/>
      <c r="I236" s="135"/>
      <c r="J236" s="135"/>
      <c r="K236" s="135"/>
      <c r="L236" s="135"/>
      <c r="M236" s="135"/>
      <c r="N236" s="217">
        <f>BK236</f>
        <v>0</v>
      </c>
      <c r="O236" s="218"/>
      <c r="P236" s="218"/>
      <c r="Q236" s="218"/>
      <c r="R236" s="128"/>
      <c r="T236" s="129"/>
      <c r="U236" s="126"/>
      <c r="V236" s="126"/>
      <c r="W236" s="130">
        <f>W237</f>
        <v>0</v>
      </c>
      <c r="X236" s="126"/>
      <c r="Y236" s="130">
        <f>Y237</f>
        <v>0</v>
      </c>
      <c r="Z236" s="126"/>
      <c r="AA236" s="131">
        <f>AA237</f>
        <v>0</v>
      </c>
      <c r="AR236" s="132" t="s">
        <v>132</v>
      </c>
      <c r="AT236" s="133" t="s">
        <v>68</v>
      </c>
      <c r="AU236" s="133" t="s">
        <v>77</v>
      </c>
      <c r="AY236" s="132" t="s">
        <v>126</v>
      </c>
      <c r="BK236" s="134">
        <f>BK237</f>
        <v>0</v>
      </c>
    </row>
    <row r="237" spans="2:65" s="1" customFormat="1" ht="25.5" customHeight="1">
      <c r="B237" s="136"/>
      <c r="C237" s="137" t="s">
        <v>230</v>
      </c>
      <c r="D237" s="137" t="s">
        <v>127</v>
      </c>
      <c r="E237" s="138" t="s">
        <v>332</v>
      </c>
      <c r="F237" s="220" t="s">
        <v>333</v>
      </c>
      <c r="G237" s="220"/>
      <c r="H237" s="220"/>
      <c r="I237" s="220"/>
      <c r="J237" s="139" t="s">
        <v>162</v>
      </c>
      <c r="K237" s="140">
        <v>231.24</v>
      </c>
      <c r="L237" s="221"/>
      <c r="M237" s="221"/>
      <c r="N237" s="221">
        <f>ROUND(L237*K237,3)</f>
        <v>0</v>
      </c>
      <c r="O237" s="221"/>
      <c r="P237" s="221"/>
      <c r="Q237" s="221"/>
      <c r="R237" s="141"/>
      <c r="T237" s="142" t="s">
        <v>5</v>
      </c>
      <c r="U237" s="43" t="s">
        <v>36</v>
      </c>
      <c r="V237" s="143">
        <v>0</v>
      </c>
      <c r="W237" s="143">
        <f>V237*K237</f>
        <v>0</v>
      </c>
      <c r="X237" s="143">
        <v>0</v>
      </c>
      <c r="Y237" s="143">
        <f>X237*K237</f>
        <v>0</v>
      </c>
      <c r="Z237" s="143">
        <v>0</v>
      </c>
      <c r="AA237" s="144">
        <f>Z237*K237</f>
        <v>0</v>
      </c>
      <c r="AR237" s="21" t="s">
        <v>163</v>
      </c>
      <c r="AT237" s="21" t="s">
        <v>127</v>
      </c>
      <c r="AU237" s="21" t="s">
        <v>132</v>
      </c>
      <c r="AY237" s="21" t="s">
        <v>126</v>
      </c>
      <c r="BE237" s="145">
        <f>IF(U237="základná",N237,0)</f>
        <v>0</v>
      </c>
      <c r="BF237" s="145">
        <f>IF(U237="znížená",N237,0)</f>
        <v>0</v>
      </c>
      <c r="BG237" s="145">
        <f>IF(U237="zákl. prenesená",N237,0)</f>
        <v>0</v>
      </c>
      <c r="BH237" s="145">
        <f>IF(U237="zníž. prenesená",N237,0)</f>
        <v>0</v>
      </c>
      <c r="BI237" s="145">
        <f>IF(U237="nulová",N237,0)</f>
        <v>0</v>
      </c>
      <c r="BJ237" s="21" t="s">
        <v>132</v>
      </c>
      <c r="BK237" s="146">
        <f>ROUND(L237*K237,3)</f>
        <v>0</v>
      </c>
      <c r="BL237" s="21" t="s">
        <v>163</v>
      </c>
      <c r="BM237" s="21" t="s">
        <v>334</v>
      </c>
    </row>
    <row r="238" spans="2:65" s="9" customFormat="1" ht="29.85" customHeight="1">
      <c r="B238" s="125"/>
      <c r="C238" s="126"/>
      <c r="D238" s="135" t="s">
        <v>108</v>
      </c>
      <c r="E238" s="135"/>
      <c r="F238" s="135"/>
      <c r="G238" s="135"/>
      <c r="H238" s="135"/>
      <c r="I238" s="135"/>
      <c r="J238" s="135"/>
      <c r="K238" s="135"/>
      <c r="L238" s="135"/>
      <c r="M238" s="135"/>
      <c r="N238" s="217">
        <f>BK238</f>
        <v>0</v>
      </c>
      <c r="O238" s="218"/>
      <c r="P238" s="218"/>
      <c r="Q238" s="218"/>
      <c r="R238" s="128"/>
      <c r="T238" s="129"/>
      <c r="U238" s="126"/>
      <c r="V238" s="126"/>
      <c r="W238" s="130">
        <f>SUM(W239:W252)</f>
        <v>0</v>
      </c>
      <c r="X238" s="126"/>
      <c r="Y238" s="130">
        <f>SUM(Y239:Y252)</f>
        <v>0</v>
      </c>
      <c r="Z238" s="126"/>
      <c r="AA238" s="131">
        <f>SUM(AA239:AA252)</f>
        <v>0</v>
      </c>
      <c r="AR238" s="132" t="s">
        <v>132</v>
      </c>
      <c r="AT238" s="133" t="s">
        <v>68</v>
      </c>
      <c r="AU238" s="133" t="s">
        <v>77</v>
      </c>
      <c r="AY238" s="132" t="s">
        <v>126</v>
      </c>
      <c r="BK238" s="134">
        <f>SUM(BK239:BK252)</f>
        <v>0</v>
      </c>
    </row>
    <row r="239" spans="2:65" s="1" customFormat="1" ht="38.25" customHeight="1">
      <c r="B239" s="136"/>
      <c r="C239" s="137" t="s">
        <v>335</v>
      </c>
      <c r="D239" s="137" t="s">
        <v>127</v>
      </c>
      <c r="E239" s="138" t="s">
        <v>336</v>
      </c>
      <c r="F239" s="220" t="s">
        <v>337</v>
      </c>
      <c r="G239" s="220"/>
      <c r="H239" s="220"/>
      <c r="I239" s="220"/>
      <c r="J239" s="139" t="s">
        <v>299</v>
      </c>
      <c r="K239" s="140">
        <v>35.048000000000002</v>
      </c>
      <c r="L239" s="221"/>
      <c r="M239" s="221"/>
      <c r="N239" s="221">
        <f>ROUND(L239*K239,3)</f>
        <v>0</v>
      </c>
      <c r="O239" s="221"/>
      <c r="P239" s="221"/>
      <c r="Q239" s="221"/>
      <c r="R239" s="141"/>
      <c r="T239" s="142" t="s">
        <v>5</v>
      </c>
      <c r="U239" s="43" t="s">
        <v>36</v>
      </c>
      <c r="V239" s="143">
        <v>0</v>
      </c>
      <c r="W239" s="143">
        <f>V239*K239</f>
        <v>0</v>
      </c>
      <c r="X239" s="143">
        <v>0</v>
      </c>
      <c r="Y239" s="143">
        <f>X239*K239</f>
        <v>0</v>
      </c>
      <c r="Z239" s="143">
        <v>0</v>
      </c>
      <c r="AA239" s="144">
        <f>Z239*K239</f>
        <v>0</v>
      </c>
      <c r="AR239" s="21" t="s">
        <v>163</v>
      </c>
      <c r="AT239" s="21" t="s">
        <v>127</v>
      </c>
      <c r="AU239" s="21" t="s">
        <v>132</v>
      </c>
      <c r="AY239" s="21" t="s">
        <v>126</v>
      </c>
      <c r="BE239" s="145">
        <f>IF(U239="základná",N239,0)</f>
        <v>0</v>
      </c>
      <c r="BF239" s="145">
        <f>IF(U239="znížená",N239,0)</f>
        <v>0</v>
      </c>
      <c r="BG239" s="145">
        <f>IF(U239="zákl. prenesená",N239,0)</f>
        <v>0</v>
      </c>
      <c r="BH239" s="145">
        <f>IF(U239="zníž. prenesená",N239,0)</f>
        <v>0</v>
      </c>
      <c r="BI239" s="145">
        <f>IF(U239="nulová",N239,0)</f>
        <v>0</v>
      </c>
      <c r="BJ239" s="21" t="s">
        <v>132</v>
      </c>
      <c r="BK239" s="146">
        <f>ROUND(L239*K239,3)</f>
        <v>0</v>
      </c>
      <c r="BL239" s="21" t="s">
        <v>163</v>
      </c>
      <c r="BM239" s="21" t="s">
        <v>338</v>
      </c>
    </row>
    <row r="240" spans="2:65" s="1" customFormat="1" ht="16.5" customHeight="1">
      <c r="B240" s="136"/>
      <c r="C240" s="163" t="s">
        <v>234</v>
      </c>
      <c r="D240" s="163" t="s">
        <v>147</v>
      </c>
      <c r="E240" s="164" t="s">
        <v>339</v>
      </c>
      <c r="F240" s="222" t="s">
        <v>340</v>
      </c>
      <c r="G240" s="222"/>
      <c r="H240" s="222"/>
      <c r="I240" s="222"/>
      <c r="J240" s="165" t="s">
        <v>162</v>
      </c>
      <c r="K240" s="166">
        <v>19.516999999999999</v>
      </c>
      <c r="L240" s="223"/>
      <c r="M240" s="223"/>
      <c r="N240" s="223">
        <f>ROUND(L240*K240,3)</f>
        <v>0</v>
      </c>
      <c r="O240" s="221"/>
      <c r="P240" s="221"/>
      <c r="Q240" s="221"/>
      <c r="R240" s="141"/>
      <c r="T240" s="142" t="s">
        <v>5</v>
      </c>
      <c r="U240" s="43" t="s">
        <v>36</v>
      </c>
      <c r="V240" s="143">
        <v>0</v>
      </c>
      <c r="W240" s="143">
        <f>V240*K240</f>
        <v>0</v>
      </c>
      <c r="X240" s="143">
        <v>0</v>
      </c>
      <c r="Y240" s="143">
        <f>X240*K240</f>
        <v>0</v>
      </c>
      <c r="Z240" s="143">
        <v>0</v>
      </c>
      <c r="AA240" s="144">
        <f>Z240*K240</f>
        <v>0</v>
      </c>
      <c r="AR240" s="21" t="s">
        <v>203</v>
      </c>
      <c r="AT240" s="21" t="s">
        <v>147</v>
      </c>
      <c r="AU240" s="21" t="s">
        <v>132</v>
      </c>
      <c r="AY240" s="21" t="s">
        <v>126</v>
      </c>
      <c r="BE240" s="145">
        <f>IF(U240="základná",N240,0)</f>
        <v>0</v>
      </c>
      <c r="BF240" s="145">
        <f>IF(U240="znížená",N240,0)</f>
        <v>0</v>
      </c>
      <c r="BG240" s="145">
        <f>IF(U240="zákl. prenesená",N240,0)</f>
        <v>0</v>
      </c>
      <c r="BH240" s="145">
        <f>IF(U240="zníž. prenesená",N240,0)</f>
        <v>0</v>
      </c>
      <c r="BI240" s="145">
        <f>IF(U240="nulová",N240,0)</f>
        <v>0</v>
      </c>
      <c r="BJ240" s="21" t="s">
        <v>132</v>
      </c>
      <c r="BK240" s="146">
        <f>ROUND(L240*K240,3)</f>
        <v>0</v>
      </c>
      <c r="BL240" s="21" t="s">
        <v>163</v>
      </c>
      <c r="BM240" s="21" t="s">
        <v>341</v>
      </c>
    </row>
    <row r="241" spans="2:65" s="1" customFormat="1" ht="25.5" customHeight="1">
      <c r="B241" s="136"/>
      <c r="C241" s="137" t="s">
        <v>342</v>
      </c>
      <c r="D241" s="137" t="s">
        <v>127</v>
      </c>
      <c r="E241" s="138" t="s">
        <v>343</v>
      </c>
      <c r="F241" s="220" t="s">
        <v>344</v>
      </c>
      <c r="G241" s="220"/>
      <c r="H241" s="220"/>
      <c r="I241" s="220"/>
      <c r="J241" s="139" t="s">
        <v>299</v>
      </c>
      <c r="K241" s="140">
        <v>18.600000000000001</v>
      </c>
      <c r="L241" s="221"/>
      <c r="M241" s="221"/>
      <c r="N241" s="221">
        <f>ROUND(L241*K241,3)</f>
        <v>0</v>
      </c>
      <c r="O241" s="221"/>
      <c r="P241" s="221"/>
      <c r="Q241" s="221"/>
      <c r="R241" s="141"/>
      <c r="T241" s="142" t="s">
        <v>5</v>
      </c>
      <c r="U241" s="43" t="s">
        <v>36</v>
      </c>
      <c r="V241" s="143">
        <v>0</v>
      </c>
      <c r="W241" s="143">
        <f>V241*K241</f>
        <v>0</v>
      </c>
      <c r="X241" s="143">
        <v>0</v>
      </c>
      <c r="Y241" s="143">
        <f>X241*K241</f>
        <v>0</v>
      </c>
      <c r="Z241" s="143">
        <v>0</v>
      </c>
      <c r="AA241" s="144">
        <f>Z241*K241</f>
        <v>0</v>
      </c>
      <c r="AR241" s="21" t="s">
        <v>163</v>
      </c>
      <c r="AT241" s="21" t="s">
        <v>127</v>
      </c>
      <c r="AU241" s="21" t="s">
        <v>132</v>
      </c>
      <c r="AY241" s="21" t="s">
        <v>126</v>
      </c>
      <c r="BE241" s="145">
        <f>IF(U241="základná",N241,0)</f>
        <v>0</v>
      </c>
      <c r="BF241" s="145">
        <f>IF(U241="znížená",N241,0)</f>
        <v>0</v>
      </c>
      <c r="BG241" s="145">
        <f>IF(U241="zákl. prenesená",N241,0)</f>
        <v>0</v>
      </c>
      <c r="BH241" s="145">
        <f>IF(U241="zníž. prenesená",N241,0)</f>
        <v>0</v>
      </c>
      <c r="BI241" s="145">
        <f>IF(U241="nulová",N241,0)</f>
        <v>0</v>
      </c>
      <c r="BJ241" s="21" t="s">
        <v>132</v>
      </c>
      <c r="BK241" s="146">
        <f>ROUND(L241*K241,3)</f>
        <v>0</v>
      </c>
      <c r="BL241" s="21" t="s">
        <v>163</v>
      </c>
      <c r="BM241" s="21" t="s">
        <v>345</v>
      </c>
    </row>
    <row r="242" spans="2:65" s="10" customFormat="1" ht="16.5" customHeight="1">
      <c r="B242" s="147"/>
      <c r="C242" s="148"/>
      <c r="D242" s="148"/>
      <c r="E242" s="149" t="s">
        <v>5</v>
      </c>
      <c r="F242" s="224" t="s">
        <v>346</v>
      </c>
      <c r="G242" s="225"/>
      <c r="H242" s="225"/>
      <c r="I242" s="225"/>
      <c r="J242" s="148"/>
      <c r="K242" s="150">
        <v>18.600000000000001</v>
      </c>
      <c r="L242" s="148"/>
      <c r="M242" s="148"/>
      <c r="N242" s="148"/>
      <c r="O242" s="148"/>
      <c r="P242" s="148"/>
      <c r="Q242" s="148"/>
      <c r="R242" s="151"/>
      <c r="T242" s="152"/>
      <c r="U242" s="148"/>
      <c r="V242" s="148"/>
      <c r="W242" s="148"/>
      <c r="X242" s="148"/>
      <c r="Y242" s="148"/>
      <c r="Z242" s="148"/>
      <c r="AA242" s="153"/>
      <c r="AT242" s="154" t="s">
        <v>134</v>
      </c>
      <c r="AU242" s="154" t="s">
        <v>132</v>
      </c>
      <c r="AV242" s="10" t="s">
        <v>132</v>
      </c>
      <c r="AW242" s="10" t="s">
        <v>26</v>
      </c>
      <c r="AX242" s="10" t="s">
        <v>69</v>
      </c>
      <c r="AY242" s="154" t="s">
        <v>126</v>
      </c>
    </row>
    <row r="243" spans="2:65" s="11" customFormat="1" ht="16.5" customHeight="1">
      <c r="B243" s="155"/>
      <c r="C243" s="156"/>
      <c r="D243" s="156"/>
      <c r="E243" s="157" t="s">
        <v>5</v>
      </c>
      <c r="F243" s="226" t="s">
        <v>135</v>
      </c>
      <c r="G243" s="227"/>
      <c r="H243" s="227"/>
      <c r="I243" s="227"/>
      <c r="J243" s="156"/>
      <c r="K243" s="158">
        <v>18.600000000000001</v>
      </c>
      <c r="L243" s="156"/>
      <c r="M243" s="156"/>
      <c r="N243" s="156"/>
      <c r="O243" s="156"/>
      <c r="P243" s="156"/>
      <c r="Q243" s="156"/>
      <c r="R243" s="159"/>
      <c r="T243" s="160"/>
      <c r="U243" s="156"/>
      <c r="V243" s="156"/>
      <c r="W243" s="156"/>
      <c r="X243" s="156"/>
      <c r="Y243" s="156"/>
      <c r="Z243" s="156"/>
      <c r="AA243" s="161"/>
      <c r="AT243" s="162" t="s">
        <v>134</v>
      </c>
      <c r="AU243" s="162" t="s">
        <v>132</v>
      </c>
      <c r="AV243" s="11" t="s">
        <v>131</v>
      </c>
      <c r="AW243" s="11" t="s">
        <v>26</v>
      </c>
      <c r="AX243" s="11" t="s">
        <v>77</v>
      </c>
      <c r="AY243" s="162" t="s">
        <v>126</v>
      </c>
    </row>
    <row r="244" spans="2:65" s="1" customFormat="1" ht="25.5" customHeight="1">
      <c r="B244" s="136"/>
      <c r="C244" s="163" t="s">
        <v>237</v>
      </c>
      <c r="D244" s="163" t="s">
        <v>147</v>
      </c>
      <c r="E244" s="164" t="s">
        <v>347</v>
      </c>
      <c r="F244" s="222" t="s">
        <v>348</v>
      </c>
      <c r="G244" s="222"/>
      <c r="H244" s="222"/>
      <c r="I244" s="222"/>
      <c r="J244" s="165" t="s">
        <v>222</v>
      </c>
      <c r="K244" s="166">
        <v>3</v>
      </c>
      <c r="L244" s="223"/>
      <c r="M244" s="223"/>
      <c r="N244" s="223">
        <f t="shared" ref="N244:N249" si="20">ROUND(L244*K244,3)</f>
        <v>0</v>
      </c>
      <c r="O244" s="221"/>
      <c r="P244" s="221"/>
      <c r="Q244" s="221"/>
      <c r="R244" s="141"/>
      <c r="T244" s="142" t="s">
        <v>5</v>
      </c>
      <c r="U244" s="43" t="s">
        <v>36</v>
      </c>
      <c r="V244" s="143">
        <v>0</v>
      </c>
      <c r="W244" s="143">
        <f t="shared" ref="W244:W249" si="21">V244*K244</f>
        <v>0</v>
      </c>
      <c r="X244" s="143">
        <v>0</v>
      </c>
      <c r="Y244" s="143">
        <f t="shared" ref="Y244:Y249" si="22">X244*K244</f>
        <v>0</v>
      </c>
      <c r="Z244" s="143">
        <v>0</v>
      </c>
      <c r="AA244" s="144">
        <f t="shared" ref="AA244:AA249" si="23">Z244*K244</f>
        <v>0</v>
      </c>
      <c r="AR244" s="21" t="s">
        <v>203</v>
      </c>
      <c r="AT244" s="21" t="s">
        <v>147</v>
      </c>
      <c r="AU244" s="21" t="s">
        <v>132</v>
      </c>
      <c r="AY244" s="21" t="s">
        <v>126</v>
      </c>
      <c r="BE244" s="145">
        <f t="shared" ref="BE244:BE249" si="24">IF(U244="základná",N244,0)</f>
        <v>0</v>
      </c>
      <c r="BF244" s="145">
        <f t="shared" ref="BF244:BF249" si="25">IF(U244="znížená",N244,0)</f>
        <v>0</v>
      </c>
      <c r="BG244" s="145">
        <f t="shared" ref="BG244:BG249" si="26">IF(U244="zákl. prenesená",N244,0)</f>
        <v>0</v>
      </c>
      <c r="BH244" s="145">
        <f t="shared" ref="BH244:BH249" si="27">IF(U244="zníž. prenesená",N244,0)</f>
        <v>0</v>
      </c>
      <c r="BI244" s="145">
        <f t="shared" ref="BI244:BI249" si="28">IF(U244="nulová",N244,0)</f>
        <v>0</v>
      </c>
      <c r="BJ244" s="21" t="s">
        <v>132</v>
      </c>
      <c r="BK244" s="146">
        <f t="shared" ref="BK244:BK249" si="29">ROUND(L244*K244,3)</f>
        <v>0</v>
      </c>
      <c r="BL244" s="21" t="s">
        <v>163</v>
      </c>
      <c r="BM244" s="21" t="s">
        <v>349</v>
      </c>
    </row>
    <row r="245" spans="2:65" s="1" customFormat="1" ht="51" customHeight="1">
      <c r="B245" s="136"/>
      <c r="C245" s="137" t="s">
        <v>350</v>
      </c>
      <c r="D245" s="137" t="s">
        <v>127</v>
      </c>
      <c r="E245" s="138" t="s">
        <v>351</v>
      </c>
      <c r="F245" s="220" t="s">
        <v>352</v>
      </c>
      <c r="G245" s="220"/>
      <c r="H245" s="220"/>
      <c r="I245" s="220"/>
      <c r="J245" s="139" t="s">
        <v>222</v>
      </c>
      <c r="K245" s="140">
        <v>8</v>
      </c>
      <c r="L245" s="221"/>
      <c r="M245" s="221"/>
      <c r="N245" s="221">
        <f t="shared" si="20"/>
        <v>0</v>
      </c>
      <c r="O245" s="221"/>
      <c r="P245" s="221"/>
      <c r="Q245" s="221"/>
      <c r="R245" s="141"/>
      <c r="T245" s="142" t="s">
        <v>5</v>
      </c>
      <c r="U245" s="43" t="s">
        <v>36</v>
      </c>
      <c r="V245" s="143">
        <v>0</v>
      </c>
      <c r="W245" s="143">
        <f t="shared" si="21"/>
        <v>0</v>
      </c>
      <c r="X245" s="143">
        <v>0</v>
      </c>
      <c r="Y245" s="143">
        <f t="shared" si="22"/>
        <v>0</v>
      </c>
      <c r="Z245" s="143">
        <v>0</v>
      </c>
      <c r="AA245" s="144">
        <f t="shared" si="23"/>
        <v>0</v>
      </c>
      <c r="AR245" s="21" t="s">
        <v>163</v>
      </c>
      <c r="AT245" s="21" t="s">
        <v>127</v>
      </c>
      <c r="AU245" s="21" t="s">
        <v>132</v>
      </c>
      <c r="AY245" s="21" t="s">
        <v>126</v>
      </c>
      <c r="BE245" s="145">
        <f t="shared" si="24"/>
        <v>0</v>
      </c>
      <c r="BF245" s="145">
        <f t="shared" si="25"/>
        <v>0</v>
      </c>
      <c r="BG245" s="145">
        <f t="shared" si="26"/>
        <v>0</v>
      </c>
      <c r="BH245" s="145">
        <f t="shared" si="27"/>
        <v>0</v>
      </c>
      <c r="BI245" s="145">
        <f t="shared" si="28"/>
        <v>0</v>
      </c>
      <c r="BJ245" s="21" t="s">
        <v>132</v>
      </c>
      <c r="BK245" s="146">
        <f t="shared" si="29"/>
        <v>0</v>
      </c>
      <c r="BL245" s="21" t="s">
        <v>163</v>
      </c>
      <c r="BM245" s="21" t="s">
        <v>353</v>
      </c>
    </row>
    <row r="246" spans="2:65" s="1" customFormat="1" ht="25.5" customHeight="1">
      <c r="B246" s="136"/>
      <c r="C246" s="163" t="s">
        <v>241</v>
      </c>
      <c r="D246" s="163" t="s">
        <v>147</v>
      </c>
      <c r="E246" s="164" t="s">
        <v>354</v>
      </c>
      <c r="F246" s="222" t="s">
        <v>355</v>
      </c>
      <c r="G246" s="222"/>
      <c r="H246" s="222"/>
      <c r="I246" s="222"/>
      <c r="J246" s="165" t="s">
        <v>222</v>
      </c>
      <c r="K246" s="166">
        <v>8</v>
      </c>
      <c r="L246" s="223"/>
      <c r="M246" s="223"/>
      <c r="N246" s="223">
        <f t="shared" si="20"/>
        <v>0</v>
      </c>
      <c r="O246" s="221"/>
      <c r="P246" s="221"/>
      <c r="Q246" s="221"/>
      <c r="R246" s="141"/>
      <c r="T246" s="142" t="s">
        <v>5</v>
      </c>
      <c r="U246" s="43" t="s">
        <v>36</v>
      </c>
      <c r="V246" s="143">
        <v>0</v>
      </c>
      <c r="W246" s="143">
        <f t="shared" si="21"/>
        <v>0</v>
      </c>
      <c r="X246" s="143">
        <v>0</v>
      </c>
      <c r="Y246" s="143">
        <f t="shared" si="22"/>
        <v>0</v>
      </c>
      <c r="Z246" s="143">
        <v>0</v>
      </c>
      <c r="AA246" s="144">
        <f t="shared" si="23"/>
        <v>0</v>
      </c>
      <c r="AR246" s="21" t="s">
        <v>203</v>
      </c>
      <c r="AT246" s="21" t="s">
        <v>147</v>
      </c>
      <c r="AU246" s="21" t="s">
        <v>132</v>
      </c>
      <c r="AY246" s="21" t="s">
        <v>126</v>
      </c>
      <c r="BE246" s="145">
        <f t="shared" si="24"/>
        <v>0</v>
      </c>
      <c r="BF246" s="145">
        <f t="shared" si="25"/>
        <v>0</v>
      </c>
      <c r="BG246" s="145">
        <f t="shared" si="26"/>
        <v>0</v>
      </c>
      <c r="BH246" s="145">
        <f t="shared" si="27"/>
        <v>0</v>
      </c>
      <c r="BI246" s="145">
        <f t="shared" si="28"/>
        <v>0</v>
      </c>
      <c r="BJ246" s="21" t="s">
        <v>132</v>
      </c>
      <c r="BK246" s="146">
        <f t="shared" si="29"/>
        <v>0</v>
      </c>
      <c r="BL246" s="21" t="s">
        <v>163</v>
      </c>
      <c r="BM246" s="21" t="s">
        <v>356</v>
      </c>
    </row>
    <row r="247" spans="2:65" s="1" customFormat="1" ht="25.5" customHeight="1">
      <c r="B247" s="136"/>
      <c r="C247" s="163" t="s">
        <v>357</v>
      </c>
      <c r="D247" s="163" t="s">
        <v>147</v>
      </c>
      <c r="E247" s="164" t="s">
        <v>358</v>
      </c>
      <c r="F247" s="222" t="s">
        <v>359</v>
      </c>
      <c r="G247" s="222"/>
      <c r="H247" s="222"/>
      <c r="I247" s="222"/>
      <c r="J247" s="165" t="s">
        <v>222</v>
      </c>
      <c r="K247" s="166">
        <v>8</v>
      </c>
      <c r="L247" s="223"/>
      <c r="M247" s="223"/>
      <c r="N247" s="223">
        <f t="shared" si="20"/>
        <v>0</v>
      </c>
      <c r="O247" s="221"/>
      <c r="P247" s="221"/>
      <c r="Q247" s="221"/>
      <c r="R247" s="141"/>
      <c r="T247" s="142" t="s">
        <v>5</v>
      </c>
      <c r="U247" s="43" t="s">
        <v>36</v>
      </c>
      <c r="V247" s="143">
        <v>0</v>
      </c>
      <c r="W247" s="143">
        <f t="shared" si="21"/>
        <v>0</v>
      </c>
      <c r="X247" s="143">
        <v>0</v>
      </c>
      <c r="Y247" s="143">
        <f t="shared" si="22"/>
        <v>0</v>
      </c>
      <c r="Z247" s="143">
        <v>0</v>
      </c>
      <c r="AA247" s="144">
        <f t="shared" si="23"/>
        <v>0</v>
      </c>
      <c r="AR247" s="21" t="s">
        <v>203</v>
      </c>
      <c r="AT247" s="21" t="s">
        <v>147</v>
      </c>
      <c r="AU247" s="21" t="s">
        <v>132</v>
      </c>
      <c r="AY247" s="21" t="s">
        <v>126</v>
      </c>
      <c r="BE247" s="145">
        <f t="shared" si="24"/>
        <v>0</v>
      </c>
      <c r="BF247" s="145">
        <f t="shared" si="25"/>
        <v>0</v>
      </c>
      <c r="BG247" s="145">
        <f t="shared" si="26"/>
        <v>0</v>
      </c>
      <c r="BH247" s="145">
        <f t="shared" si="27"/>
        <v>0</v>
      </c>
      <c r="BI247" s="145">
        <f t="shared" si="28"/>
        <v>0</v>
      </c>
      <c r="BJ247" s="21" t="s">
        <v>132</v>
      </c>
      <c r="BK247" s="146">
        <f t="shared" si="29"/>
        <v>0</v>
      </c>
      <c r="BL247" s="21" t="s">
        <v>163</v>
      </c>
      <c r="BM247" s="21" t="s">
        <v>360</v>
      </c>
    </row>
    <row r="248" spans="2:65" s="1" customFormat="1" ht="25.5" customHeight="1">
      <c r="B248" s="136"/>
      <c r="C248" s="137" t="s">
        <v>248</v>
      </c>
      <c r="D248" s="137" t="s">
        <v>127</v>
      </c>
      <c r="E248" s="138" t="s">
        <v>361</v>
      </c>
      <c r="F248" s="220" t="s">
        <v>362</v>
      </c>
      <c r="G248" s="220"/>
      <c r="H248" s="220"/>
      <c r="I248" s="220"/>
      <c r="J248" s="139" t="s">
        <v>222</v>
      </c>
      <c r="K248" s="140">
        <v>11</v>
      </c>
      <c r="L248" s="221"/>
      <c r="M248" s="221"/>
      <c r="N248" s="221">
        <f t="shared" si="20"/>
        <v>0</v>
      </c>
      <c r="O248" s="221"/>
      <c r="P248" s="221"/>
      <c r="Q248" s="221"/>
      <c r="R248" s="141"/>
      <c r="T248" s="142" t="s">
        <v>5</v>
      </c>
      <c r="U248" s="43" t="s">
        <v>36</v>
      </c>
      <c r="V248" s="143">
        <v>0</v>
      </c>
      <c r="W248" s="143">
        <f t="shared" si="21"/>
        <v>0</v>
      </c>
      <c r="X248" s="143">
        <v>0</v>
      </c>
      <c r="Y248" s="143">
        <f t="shared" si="22"/>
        <v>0</v>
      </c>
      <c r="Z248" s="143">
        <v>0</v>
      </c>
      <c r="AA248" s="144">
        <f t="shared" si="23"/>
        <v>0</v>
      </c>
      <c r="AR248" s="21" t="s">
        <v>163</v>
      </c>
      <c r="AT248" s="21" t="s">
        <v>127</v>
      </c>
      <c r="AU248" s="21" t="s">
        <v>132</v>
      </c>
      <c r="AY248" s="21" t="s">
        <v>126</v>
      </c>
      <c r="BE248" s="145">
        <f t="shared" si="24"/>
        <v>0</v>
      </c>
      <c r="BF248" s="145">
        <f t="shared" si="25"/>
        <v>0</v>
      </c>
      <c r="BG248" s="145">
        <f t="shared" si="26"/>
        <v>0</v>
      </c>
      <c r="BH248" s="145">
        <f t="shared" si="27"/>
        <v>0</v>
      </c>
      <c r="BI248" s="145">
        <f t="shared" si="28"/>
        <v>0</v>
      </c>
      <c r="BJ248" s="21" t="s">
        <v>132</v>
      </c>
      <c r="BK248" s="146">
        <f t="shared" si="29"/>
        <v>0</v>
      </c>
      <c r="BL248" s="21" t="s">
        <v>163</v>
      </c>
      <c r="BM248" s="21" t="s">
        <v>363</v>
      </c>
    </row>
    <row r="249" spans="2:65" s="1" customFormat="1" ht="38.25" customHeight="1">
      <c r="B249" s="136"/>
      <c r="C249" s="163" t="s">
        <v>364</v>
      </c>
      <c r="D249" s="163" t="s">
        <v>147</v>
      </c>
      <c r="E249" s="164" t="s">
        <v>365</v>
      </c>
      <c r="F249" s="222" t="s">
        <v>366</v>
      </c>
      <c r="G249" s="222"/>
      <c r="H249" s="222"/>
      <c r="I249" s="222"/>
      <c r="J249" s="165" t="s">
        <v>299</v>
      </c>
      <c r="K249" s="166">
        <v>13.56</v>
      </c>
      <c r="L249" s="223"/>
      <c r="M249" s="223"/>
      <c r="N249" s="223">
        <f t="shared" si="20"/>
        <v>0</v>
      </c>
      <c r="O249" s="221"/>
      <c r="P249" s="221"/>
      <c r="Q249" s="221"/>
      <c r="R249" s="141"/>
      <c r="T249" s="142" t="s">
        <v>5</v>
      </c>
      <c r="U249" s="43" t="s">
        <v>36</v>
      </c>
      <c r="V249" s="143">
        <v>0</v>
      </c>
      <c r="W249" s="143">
        <f t="shared" si="21"/>
        <v>0</v>
      </c>
      <c r="X249" s="143">
        <v>0</v>
      </c>
      <c r="Y249" s="143">
        <f t="shared" si="22"/>
        <v>0</v>
      </c>
      <c r="Z249" s="143">
        <v>0</v>
      </c>
      <c r="AA249" s="144">
        <f t="shared" si="23"/>
        <v>0</v>
      </c>
      <c r="AR249" s="21" t="s">
        <v>203</v>
      </c>
      <c r="AT249" s="21" t="s">
        <v>147</v>
      </c>
      <c r="AU249" s="21" t="s">
        <v>132</v>
      </c>
      <c r="AY249" s="21" t="s">
        <v>126</v>
      </c>
      <c r="BE249" s="145">
        <f t="shared" si="24"/>
        <v>0</v>
      </c>
      <c r="BF249" s="145">
        <f t="shared" si="25"/>
        <v>0</v>
      </c>
      <c r="BG249" s="145">
        <f t="shared" si="26"/>
        <v>0</v>
      </c>
      <c r="BH249" s="145">
        <f t="shared" si="27"/>
        <v>0</v>
      </c>
      <c r="BI249" s="145">
        <f t="shared" si="28"/>
        <v>0</v>
      </c>
      <c r="BJ249" s="21" t="s">
        <v>132</v>
      </c>
      <c r="BK249" s="146">
        <f t="shared" si="29"/>
        <v>0</v>
      </c>
      <c r="BL249" s="21" t="s">
        <v>163</v>
      </c>
      <c r="BM249" s="21" t="s">
        <v>367</v>
      </c>
    </row>
    <row r="250" spans="2:65" s="10" customFormat="1" ht="16.5" customHeight="1">
      <c r="B250" s="147"/>
      <c r="C250" s="148"/>
      <c r="D250" s="148"/>
      <c r="E250" s="149" t="s">
        <v>5</v>
      </c>
      <c r="F250" s="224" t="s">
        <v>368</v>
      </c>
      <c r="G250" s="225"/>
      <c r="H250" s="225"/>
      <c r="I250" s="225"/>
      <c r="J250" s="148"/>
      <c r="K250" s="150">
        <v>13.56</v>
      </c>
      <c r="L250" s="148"/>
      <c r="M250" s="148"/>
      <c r="N250" s="148"/>
      <c r="O250" s="148"/>
      <c r="P250" s="148"/>
      <c r="Q250" s="148"/>
      <c r="R250" s="151"/>
      <c r="T250" s="152"/>
      <c r="U250" s="148"/>
      <c r="V250" s="148"/>
      <c r="W250" s="148"/>
      <c r="X250" s="148"/>
      <c r="Y250" s="148"/>
      <c r="Z250" s="148"/>
      <c r="AA250" s="153"/>
      <c r="AT250" s="154" t="s">
        <v>134</v>
      </c>
      <c r="AU250" s="154" t="s">
        <v>132</v>
      </c>
      <c r="AV250" s="10" t="s">
        <v>132</v>
      </c>
      <c r="AW250" s="10" t="s">
        <v>26</v>
      </c>
      <c r="AX250" s="10" t="s">
        <v>69</v>
      </c>
      <c r="AY250" s="154" t="s">
        <v>126</v>
      </c>
    </row>
    <row r="251" spans="2:65" s="11" customFormat="1" ht="16.5" customHeight="1">
      <c r="B251" s="155"/>
      <c r="C251" s="156"/>
      <c r="D251" s="156"/>
      <c r="E251" s="157" t="s">
        <v>5</v>
      </c>
      <c r="F251" s="226" t="s">
        <v>135</v>
      </c>
      <c r="G251" s="227"/>
      <c r="H251" s="227"/>
      <c r="I251" s="227"/>
      <c r="J251" s="156"/>
      <c r="K251" s="158">
        <v>13.56</v>
      </c>
      <c r="L251" s="156"/>
      <c r="M251" s="156"/>
      <c r="N251" s="156"/>
      <c r="O251" s="156"/>
      <c r="P251" s="156"/>
      <c r="Q251" s="156"/>
      <c r="R251" s="159"/>
      <c r="T251" s="160"/>
      <c r="U251" s="156"/>
      <c r="V251" s="156"/>
      <c r="W251" s="156"/>
      <c r="X251" s="156"/>
      <c r="Y251" s="156"/>
      <c r="Z251" s="156"/>
      <c r="AA251" s="161"/>
      <c r="AT251" s="162" t="s">
        <v>134</v>
      </c>
      <c r="AU251" s="162" t="s">
        <v>132</v>
      </c>
      <c r="AV251" s="11" t="s">
        <v>131</v>
      </c>
      <c r="AW251" s="11" t="s">
        <v>26</v>
      </c>
      <c r="AX251" s="11" t="s">
        <v>77</v>
      </c>
      <c r="AY251" s="162" t="s">
        <v>126</v>
      </c>
    </row>
    <row r="252" spans="2:65" s="1" customFormat="1" ht="25.5" customHeight="1">
      <c r="B252" s="136"/>
      <c r="C252" s="137" t="s">
        <v>252</v>
      </c>
      <c r="D252" s="137" t="s">
        <v>127</v>
      </c>
      <c r="E252" s="138" t="s">
        <v>369</v>
      </c>
      <c r="F252" s="220" t="s">
        <v>370</v>
      </c>
      <c r="G252" s="220"/>
      <c r="H252" s="220"/>
      <c r="I252" s="220"/>
      <c r="J252" s="139" t="s">
        <v>150</v>
      </c>
      <c r="K252" s="140">
        <v>10.798</v>
      </c>
      <c r="L252" s="221"/>
      <c r="M252" s="221"/>
      <c r="N252" s="221">
        <f>ROUND(L252*K252,3)</f>
        <v>0</v>
      </c>
      <c r="O252" s="221"/>
      <c r="P252" s="221"/>
      <c r="Q252" s="221"/>
      <c r="R252" s="141"/>
      <c r="T252" s="142" t="s">
        <v>5</v>
      </c>
      <c r="U252" s="43" t="s">
        <v>36</v>
      </c>
      <c r="V252" s="143">
        <v>0</v>
      </c>
      <c r="W252" s="143">
        <f>V252*K252</f>
        <v>0</v>
      </c>
      <c r="X252" s="143">
        <v>0</v>
      </c>
      <c r="Y252" s="143">
        <f>X252*K252</f>
        <v>0</v>
      </c>
      <c r="Z252" s="143">
        <v>0</v>
      </c>
      <c r="AA252" s="144">
        <f>Z252*K252</f>
        <v>0</v>
      </c>
      <c r="AR252" s="21" t="s">
        <v>163</v>
      </c>
      <c r="AT252" s="21" t="s">
        <v>127</v>
      </c>
      <c r="AU252" s="21" t="s">
        <v>132</v>
      </c>
      <c r="AY252" s="21" t="s">
        <v>126</v>
      </c>
      <c r="BE252" s="145">
        <f>IF(U252="základná",N252,0)</f>
        <v>0</v>
      </c>
      <c r="BF252" s="145">
        <f>IF(U252="znížená",N252,0)</f>
        <v>0</v>
      </c>
      <c r="BG252" s="145">
        <f>IF(U252="zákl. prenesená",N252,0)</f>
        <v>0</v>
      </c>
      <c r="BH252" s="145">
        <f>IF(U252="zníž. prenesená",N252,0)</f>
        <v>0</v>
      </c>
      <c r="BI252" s="145">
        <f>IF(U252="nulová",N252,0)</f>
        <v>0</v>
      </c>
      <c r="BJ252" s="21" t="s">
        <v>132</v>
      </c>
      <c r="BK252" s="146">
        <f>ROUND(L252*K252,3)</f>
        <v>0</v>
      </c>
      <c r="BL252" s="21" t="s">
        <v>163</v>
      </c>
      <c r="BM252" s="21" t="s">
        <v>371</v>
      </c>
    </row>
    <row r="253" spans="2:65" s="9" customFormat="1" ht="29.85" customHeight="1">
      <c r="B253" s="125"/>
      <c r="C253" s="126"/>
      <c r="D253" s="135" t="s">
        <v>109</v>
      </c>
      <c r="E253" s="135"/>
      <c r="F253" s="135"/>
      <c r="G253" s="135"/>
      <c r="H253" s="135"/>
      <c r="I253" s="135"/>
      <c r="J253" s="135"/>
      <c r="K253" s="135"/>
      <c r="L253" s="135"/>
      <c r="M253" s="135"/>
      <c r="N253" s="217">
        <f>BK253</f>
        <v>0</v>
      </c>
      <c r="O253" s="218"/>
      <c r="P253" s="218"/>
      <c r="Q253" s="218"/>
      <c r="R253" s="128"/>
      <c r="T253" s="129"/>
      <c r="U253" s="126"/>
      <c r="V253" s="126"/>
      <c r="W253" s="130">
        <f>SUM(W254:W256)</f>
        <v>0</v>
      </c>
      <c r="X253" s="126"/>
      <c r="Y253" s="130">
        <f>SUM(Y254:Y256)</f>
        <v>0</v>
      </c>
      <c r="Z253" s="126"/>
      <c r="AA253" s="131">
        <f>SUM(AA254:AA256)</f>
        <v>0</v>
      </c>
      <c r="AR253" s="132" t="s">
        <v>132</v>
      </c>
      <c r="AT253" s="133" t="s">
        <v>68</v>
      </c>
      <c r="AU253" s="133" t="s">
        <v>77</v>
      </c>
      <c r="AY253" s="132" t="s">
        <v>126</v>
      </c>
      <c r="BK253" s="134">
        <f>SUM(BK254:BK256)</f>
        <v>0</v>
      </c>
    </row>
    <row r="254" spans="2:65" s="1" customFormat="1" ht="25.5" customHeight="1">
      <c r="B254" s="136"/>
      <c r="C254" s="137" t="s">
        <v>372</v>
      </c>
      <c r="D254" s="137" t="s">
        <v>127</v>
      </c>
      <c r="E254" s="138" t="s">
        <v>373</v>
      </c>
      <c r="F254" s="220" t="s">
        <v>374</v>
      </c>
      <c r="G254" s="220"/>
      <c r="H254" s="220"/>
      <c r="I254" s="220"/>
      <c r="J254" s="139" t="s">
        <v>162</v>
      </c>
      <c r="K254" s="140">
        <v>44.43</v>
      </c>
      <c r="L254" s="221"/>
      <c r="M254" s="221"/>
      <c r="N254" s="221">
        <f>ROUND(L254*K254,3)</f>
        <v>0</v>
      </c>
      <c r="O254" s="221"/>
      <c r="P254" s="221"/>
      <c r="Q254" s="221"/>
      <c r="R254" s="141"/>
      <c r="T254" s="142" t="s">
        <v>5</v>
      </c>
      <c r="U254" s="43" t="s">
        <v>36</v>
      </c>
      <c r="V254" s="143">
        <v>0</v>
      </c>
      <c r="W254" s="143">
        <f>V254*K254</f>
        <v>0</v>
      </c>
      <c r="X254" s="143">
        <v>0</v>
      </c>
      <c r="Y254" s="143">
        <f>X254*K254</f>
        <v>0</v>
      </c>
      <c r="Z254" s="143">
        <v>0</v>
      </c>
      <c r="AA254" s="144">
        <f>Z254*K254</f>
        <v>0</v>
      </c>
      <c r="AR254" s="21" t="s">
        <v>163</v>
      </c>
      <c r="AT254" s="21" t="s">
        <v>127</v>
      </c>
      <c r="AU254" s="21" t="s">
        <v>132</v>
      </c>
      <c r="AY254" s="21" t="s">
        <v>126</v>
      </c>
      <c r="BE254" s="145">
        <f>IF(U254="základná",N254,0)</f>
        <v>0</v>
      </c>
      <c r="BF254" s="145">
        <f>IF(U254="znížená",N254,0)</f>
        <v>0</v>
      </c>
      <c r="BG254" s="145">
        <f>IF(U254="zákl. prenesená",N254,0)</f>
        <v>0</v>
      </c>
      <c r="BH254" s="145">
        <f>IF(U254="zníž. prenesená",N254,0)</f>
        <v>0</v>
      </c>
      <c r="BI254" s="145">
        <f>IF(U254="nulová",N254,0)</f>
        <v>0</v>
      </c>
      <c r="BJ254" s="21" t="s">
        <v>132</v>
      </c>
      <c r="BK254" s="146">
        <f>ROUND(L254*K254,3)</f>
        <v>0</v>
      </c>
      <c r="BL254" s="21" t="s">
        <v>163</v>
      </c>
      <c r="BM254" s="21" t="s">
        <v>375</v>
      </c>
    </row>
    <row r="255" spans="2:65" s="1" customFormat="1" ht="16.5" customHeight="1">
      <c r="B255" s="136"/>
      <c r="C255" s="163" t="s">
        <v>255</v>
      </c>
      <c r="D255" s="163" t="s">
        <v>147</v>
      </c>
      <c r="E255" s="164" t="s">
        <v>376</v>
      </c>
      <c r="F255" s="222" t="s">
        <v>377</v>
      </c>
      <c r="G255" s="222"/>
      <c r="H255" s="222"/>
      <c r="I255" s="222"/>
      <c r="J255" s="165" t="s">
        <v>162</v>
      </c>
      <c r="K255" s="166">
        <v>45.319000000000003</v>
      </c>
      <c r="L255" s="223"/>
      <c r="M255" s="223"/>
      <c r="N255" s="223">
        <f>ROUND(L255*K255,3)</f>
        <v>0</v>
      </c>
      <c r="O255" s="221"/>
      <c r="P255" s="221"/>
      <c r="Q255" s="221"/>
      <c r="R255" s="141"/>
      <c r="T255" s="142" t="s">
        <v>5</v>
      </c>
      <c r="U255" s="43" t="s">
        <v>36</v>
      </c>
      <c r="V255" s="143">
        <v>0</v>
      </c>
      <c r="W255" s="143">
        <f>V255*K255</f>
        <v>0</v>
      </c>
      <c r="X255" s="143">
        <v>0</v>
      </c>
      <c r="Y255" s="143">
        <f>X255*K255</f>
        <v>0</v>
      </c>
      <c r="Z255" s="143">
        <v>0</v>
      </c>
      <c r="AA255" s="144">
        <f>Z255*K255</f>
        <v>0</v>
      </c>
      <c r="AR255" s="21" t="s">
        <v>203</v>
      </c>
      <c r="AT255" s="21" t="s">
        <v>147</v>
      </c>
      <c r="AU255" s="21" t="s">
        <v>132</v>
      </c>
      <c r="AY255" s="21" t="s">
        <v>126</v>
      </c>
      <c r="BE255" s="145">
        <f>IF(U255="základná",N255,0)</f>
        <v>0</v>
      </c>
      <c r="BF255" s="145">
        <f>IF(U255="znížená",N255,0)</f>
        <v>0</v>
      </c>
      <c r="BG255" s="145">
        <f>IF(U255="zákl. prenesená",N255,0)</f>
        <v>0</v>
      </c>
      <c r="BH255" s="145">
        <f>IF(U255="zníž. prenesená",N255,0)</f>
        <v>0</v>
      </c>
      <c r="BI255" s="145">
        <f>IF(U255="nulová",N255,0)</f>
        <v>0</v>
      </c>
      <c r="BJ255" s="21" t="s">
        <v>132</v>
      </c>
      <c r="BK255" s="146">
        <f>ROUND(L255*K255,3)</f>
        <v>0</v>
      </c>
      <c r="BL255" s="21" t="s">
        <v>163</v>
      </c>
      <c r="BM255" s="21" t="s">
        <v>378</v>
      </c>
    </row>
    <row r="256" spans="2:65" s="1" customFormat="1" ht="25.5" customHeight="1">
      <c r="B256" s="136"/>
      <c r="C256" s="137" t="s">
        <v>379</v>
      </c>
      <c r="D256" s="137" t="s">
        <v>127</v>
      </c>
      <c r="E256" s="138" t="s">
        <v>380</v>
      </c>
      <c r="F256" s="220" t="s">
        <v>381</v>
      </c>
      <c r="G256" s="220"/>
      <c r="H256" s="220"/>
      <c r="I256" s="220"/>
      <c r="J256" s="139" t="s">
        <v>150</v>
      </c>
      <c r="K256" s="140">
        <v>2.4860000000000002</v>
      </c>
      <c r="L256" s="221"/>
      <c r="M256" s="221"/>
      <c r="N256" s="221">
        <f>ROUND(L256*K256,3)</f>
        <v>0</v>
      </c>
      <c r="O256" s="221"/>
      <c r="P256" s="221"/>
      <c r="Q256" s="221"/>
      <c r="R256" s="141"/>
      <c r="T256" s="142" t="s">
        <v>5</v>
      </c>
      <c r="U256" s="43" t="s">
        <v>36</v>
      </c>
      <c r="V256" s="143">
        <v>0</v>
      </c>
      <c r="W256" s="143">
        <f>V256*K256</f>
        <v>0</v>
      </c>
      <c r="X256" s="143">
        <v>0</v>
      </c>
      <c r="Y256" s="143">
        <f>X256*K256</f>
        <v>0</v>
      </c>
      <c r="Z256" s="143">
        <v>0</v>
      </c>
      <c r="AA256" s="144">
        <f>Z256*K256</f>
        <v>0</v>
      </c>
      <c r="AR256" s="21" t="s">
        <v>163</v>
      </c>
      <c r="AT256" s="21" t="s">
        <v>127</v>
      </c>
      <c r="AU256" s="21" t="s">
        <v>132</v>
      </c>
      <c r="AY256" s="21" t="s">
        <v>126</v>
      </c>
      <c r="BE256" s="145">
        <f>IF(U256="základná",N256,0)</f>
        <v>0</v>
      </c>
      <c r="BF256" s="145">
        <f>IF(U256="znížená",N256,0)</f>
        <v>0</v>
      </c>
      <c r="BG256" s="145">
        <f>IF(U256="zákl. prenesená",N256,0)</f>
        <v>0</v>
      </c>
      <c r="BH256" s="145">
        <f>IF(U256="zníž. prenesená",N256,0)</f>
        <v>0</v>
      </c>
      <c r="BI256" s="145">
        <f>IF(U256="nulová",N256,0)</f>
        <v>0</v>
      </c>
      <c r="BJ256" s="21" t="s">
        <v>132</v>
      </c>
      <c r="BK256" s="146">
        <f>ROUND(L256*K256,3)</f>
        <v>0</v>
      </c>
      <c r="BL256" s="21" t="s">
        <v>163</v>
      </c>
      <c r="BM256" s="21" t="s">
        <v>382</v>
      </c>
    </row>
    <row r="257" spans="2:65" s="9" customFormat="1" ht="29.85" customHeight="1">
      <c r="B257" s="125"/>
      <c r="C257" s="126"/>
      <c r="D257" s="135" t="s">
        <v>110</v>
      </c>
      <c r="E257" s="135"/>
      <c r="F257" s="135"/>
      <c r="G257" s="135"/>
      <c r="H257" s="135"/>
      <c r="I257" s="135"/>
      <c r="J257" s="135"/>
      <c r="K257" s="135"/>
      <c r="L257" s="135"/>
      <c r="M257" s="135"/>
      <c r="N257" s="217">
        <f>BK257</f>
        <v>0</v>
      </c>
      <c r="O257" s="218"/>
      <c r="P257" s="218"/>
      <c r="Q257" s="218"/>
      <c r="R257" s="128"/>
      <c r="T257" s="129"/>
      <c r="U257" s="126"/>
      <c r="V257" s="126"/>
      <c r="W257" s="130">
        <f>SUM(W258:W260)</f>
        <v>131.0383688</v>
      </c>
      <c r="X257" s="126"/>
      <c r="Y257" s="130">
        <f>SUM(Y258:Y260)</f>
        <v>6.4083819699999998</v>
      </c>
      <c r="Z257" s="126"/>
      <c r="AA257" s="131">
        <f>SUM(AA258:AA260)</f>
        <v>0</v>
      </c>
      <c r="AR257" s="132" t="s">
        <v>132</v>
      </c>
      <c r="AT257" s="133" t="s">
        <v>68</v>
      </c>
      <c r="AU257" s="133" t="s">
        <v>77</v>
      </c>
      <c r="AY257" s="132" t="s">
        <v>126</v>
      </c>
      <c r="BK257" s="134">
        <f>SUM(BK258:BK260)</f>
        <v>0</v>
      </c>
    </row>
    <row r="258" spans="2:65" s="1" customFormat="1" ht="38.25" customHeight="1">
      <c r="B258" s="136"/>
      <c r="C258" s="137" t="s">
        <v>383</v>
      </c>
      <c r="D258" s="137" t="s">
        <v>127</v>
      </c>
      <c r="E258" s="138" t="s">
        <v>384</v>
      </c>
      <c r="F258" s="220" t="s">
        <v>385</v>
      </c>
      <c r="G258" s="220"/>
      <c r="H258" s="220"/>
      <c r="I258" s="220"/>
      <c r="J258" s="139" t="s">
        <v>162</v>
      </c>
      <c r="K258" s="140">
        <v>80.44</v>
      </c>
      <c r="L258" s="221"/>
      <c r="M258" s="221"/>
      <c r="N258" s="221">
        <f>ROUND(L258*K258,3)</f>
        <v>0</v>
      </c>
      <c r="O258" s="221"/>
      <c r="P258" s="221"/>
      <c r="Q258" s="221"/>
      <c r="R258" s="141"/>
      <c r="T258" s="142" t="s">
        <v>5</v>
      </c>
      <c r="U258" s="43" t="s">
        <v>36</v>
      </c>
      <c r="V258" s="143">
        <v>1.6290199999999999</v>
      </c>
      <c r="W258" s="143">
        <f>V258*K258</f>
        <v>131.0383688</v>
      </c>
      <c r="X258" s="143">
        <v>7.6270000000000004E-2</v>
      </c>
      <c r="Y258" s="143">
        <f>X258*K258</f>
        <v>6.1351588000000001</v>
      </c>
      <c r="Z258" s="143">
        <v>0</v>
      </c>
      <c r="AA258" s="144">
        <f>Z258*K258</f>
        <v>0</v>
      </c>
      <c r="AR258" s="21" t="s">
        <v>163</v>
      </c>
      <c r="AT258" s="21" t="s">
        <v>127</v>
      </c>
      <c r="AU258" s="21" t="s">
        <v>132</v>
      </c>
      <c r="AY258" s="21" t="s">
        <v>126</v>
      </c>
      <c r="BE258" s="145">
        <f>IF(U258="základná",N258,0)</f>
        <v>0</v>
      </c>
      <c r="BF258" s="145">
        <f>IF(U258="znížená",N258,0)</f>
        <v>0</v>
      </c>
      <c r="BG258" s="145">
        <f>IF(U258="zákl. prenesená",N258,0)</f>
        <v>0</v>
      </c>
      <c r="BH258" s="145">
        <f>IF(U258="zníž. prenesená",N258,0)</f>
        <v>0</v>
      </c>
      <c r="BI258" s="145">
        <f>IF(U258="nulová",N258,0)</f>
        <v>0</v>
      </c>
      <c r="BJ258" s="21" t="s">
        <v>132</v>
      </c>
      <c r="BK258" s="146">
        <f>ROUND(L258*K258,3)</f>
        <v>0</v>
      </c>
      <c r="BL258" s="21" t="s">
        <v>163</v>
      </c>
      <c r="BM258" s="21" t="s">
        <v>386</v>
      </c>
    </row>
    <row r="259" spans="2:65" s="1" customFormat="1" ht="25.5" customHeight="1">
      <c r="B259" s="136"/>
      <c r="C259" s="163" t="s">
        <v>272</v>
      </c>
      <c r="D259" s="163" t="s">
        <v>147</v>
      </c>
      <c r="E259" s="164" t="s">
        <v>387</v>
      </c>
      <c r="F259" s="222" t="s">
        <v>388</v>
      </c>
      <c r="G259" s="222"/>
      <c r="H259" s="222"/>
      <c r="I259" s="222"/>
      <c r="J259" s="165" t="s">
        <v>162</v>
      </c>
      <c r="K259" s="166">
        <v>82.049000000000007</v>
      </c>
      <c r="L259" s="223"/>
      <c r="M259" s="223"/>
      <c r="N259" s="223">
        <f>ROUND(L259*K259,3)</f>
        <v>0</v>
      </c>
      <c r="O259" s="221"/>
      <c r="P259" s="221"/>
      <c r="Q259" s="221"/>
      <c r="R259" s="141"/>
      <c r="T259" s="142" t="s">
        <v>5</v>
      </c>
      <c r="U259" s="43" t="s">
        <v>36</v>
      </c>
      <c r="V259" s="143">
        <v>0</v>
      </c>
      <c r="W259" s="143">
        <f>V259*K259</f>
        <v>0</v>
      </c>
      <c r="X259" s="143">
        <v>3.3300000000000001E-3</v>
      </c>
      <c r="Y259" s="143">
        <f>X259*K259</f>
        <v>0.27322317000000002</v>
      </c>
      <c r="Z259" s="143">
        <v>0</v>
      </c>
      <c r="AA259" s="144">
        <f>Z259*K259</f>
        <v>0</v>
      </c>
      <c r="AR259" s="21" t="s">
        <v>203</v>
      </c>
      <c r="AT259" s="21" t="s">
        <v>147</v>
      </c>
      <c r="AU259" s="21" t="s">
        <v>132</v>
      </c>
      <c r="AY259" s="21" t="s">
        <v>126</v>
      </c>
      <c r="BE259" s="145">
        <f>IF(U259="základná",N259,0)</f>
        <v>0</v>
      </c>
      <c r="BF259" s="145">
        <f>IF(U259="znížená",N259,0)</f>
        <v>0</v>
      </c>
      <c r="BG259" s="145">
        <f>IF(U259="zákl. prenesená",N259,0)</f>
        <v>0</v>
      </c>
      <c r="BH259" s="145">
        <f>IF(U259="zníž. prenesená",N259,0)</f>
        <v>0</v>
      </c>
      <c r="BI259" s="145">
        <f>IF(U259="nulová",N259,0)</f>
        <v>0</v>
      </c>
      <c r="BJ259" s="21" t="s">
        <v>132</v>
      </c>
      <c r="BK259" s="146">
        <f>ROUND(L259*K259,3)</f>
        <v>0</v>
      </c>
      <c r="BL259" s="21" t="s">
        <v>163</v>
      </c>
      <c r="BM259" s="21" t="s">
        <v>389</v>
      </c>
    </row>
    <row r="260" spans="2:65" s="1" customFormat="1" ht="25.5" customHeight="1">
      <c r="B260" s="136"/>
      <c r="C260" s="137" t="s">
        <v>262</v>
      </c>
      <c r="D260" s="137" t="s">
        <v>127</v>
      </c>
      <c r="E260" s="138" t="s">
        <v>390</v>
      </c>
      <c r="F260" s="220" t="s">
        <v>391</v>
      </c>
      <c r="G260" s="220"/>
      <c r="H260" s="220"/>
      <c r="I260" s="220"/>
      <c r="J260" s="139" t="s">
        <v>150</v>
      </c>
      <c r="K260" s="140">
        <v>6.8120000000000003</v>
      </c>
      <c r="L260" s="221"/>
      <c r="M260" s="221"/>
      <c r="N260" s="221">
        <f>ROUND(L260*K260,3)</f>
        <v>0</v>
      </c>
      <c r="O260" s="221"/>
      <c r="P260" s="221"/>
      <c r="Q260" s="221"/>
      <c r="R260" s="141"/>
      <c r="T260" s="142" t="s">
        <v>5</v>
      </c>
      <c r="U260" s="174" t="s">
        <v>36</v>
      </c>
      <c r="V260" s="175">
        <v>0</v>
      </c>
      <c r="W260" s="175">
        <f>V260*K260</f>
        <v>0</v>
      </c>
      <c r="X260" s="175">
        <v>0</v>
      </c>
      <c r="Y260" s="175">
        <f>X260*K260</f>
        <v>0</v>
      </c>
      <c r="Z260" s="175">
        <v>0</v>
      </c>
      <c r="AA260" s="176">
        <f>Z260*K260</f>
        <v>0</v>
      </c>
      <c r="AR260" s="21" t="s">
        <v>163</v>
      </c>
      <c r="AT260" s="21" t="s">
        <v>127</v>
      </c>
      <c r="AU260" s="21" t="s">
        <v>132</v>
      </c>
      <c r="AY260" s="21" t="s">
        <v>126</v>
      </c>
      <c r="BE260" s="145">
        <f>IF(U260="základná",N260,0)</f>
        <v>0</v>
      </c>
      <c r="BF260" s="145">
        <f>IF(U260="znížená",N260,0)</f>
        <v>0</v>
      </c>
      <c r="BG260" s="145">
        <f>IF(U260="zákl. prenesená",N260,0)</f>
        <v>0</v>
      </c>
      <c r="BH260" s="145">
        <f>IF(U260="zníž. prenesená",N260,0)</f>
        <v>0</v>
      </c>
      <c r="BI260" s="145">
        <f>IF(U260="nulová",N260,0)</f>
        <v>0</v>
      </c>
      <c r="BJ260" s="21" t="s">
        <v>132</v>
      </c>
      <c r="BK260" s="146">
        <f>ROUND(L260*K260,3)</f>
        <v>0</v>
      </c>
      <c r="BL260" s="21" t="s">
        <v>163</v>
      </c>
      <c r="BM260" s="21" t="s">
        <v>392</v>
      </c>
    </row>
    <row r="261" spans="2:65" s="1" customFormat="1" ht="6.95" customHeight="1">
      <c r="B261" s="58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60"/>
    </row>
  </sheetData>
  <mergeCells count="33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6:I136"/>
    <mergeCell ref="L136:M136"/>
    <mergeCell ref="N136:Q136"/>
    <mergeCell ref="F137:I137"/>
    <mergeCell ref="N135:Q135"/>
    <mergeCell ref="F138:I138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N142:Q142"/>
    <mergeCell ref="F144:I144"/>
    <mergeCell ref="F145:I145"/>
    <mergeCell ref="F146:I146"/>
    <mergeCell ref="L146:M146"/>
    <mergeCell ref="N146:Q146"/>
    <mergeCell ref="F148:I148"/>
    <mergeCell ref="L148:M148"/>
    <mergeCell ref="N148:Q148"/>
    <mergeCell ref="F149:I149"/>
    <mergeCell ref="N147:Q147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N174:Q174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11:I211"/>
    <mergeCell ref="L211:M211"/>
    <mergeCell ref="N211:Q211"/>
    <mergeCell ref="N207:Q207"/>
    <mergeCell ref="N209:Q209"/>
    <mergeCell ref="N210:Q210"/>
    <mergeCell ref="F212:I212"/>
    <mergeCell ref="F213:I213"/>
    <mergeCell ref="F214:I214"/>
    <mergeCell ref="F215:I215"/>
    <mergeCell ref="F216:I216"/>
    <mergeCell ref="F218:I218"/>
    <mergeCell ref="L218:M218"/>
    <mergeCell ref="N218:Q218"/>
    <mergeCell ref="F219:I219"/>
    <mergeCell ref="N217:Q217"/>
    <mergeCell ref="F220:I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9:I239"/>
    <mergeCell ref="L239:M239"/>
    <mergeCell ref="N239:Q239"/>
    <mergeCell ref="N236:Q236"/>
    <mergeCell ref="N238:Q238"/>
    <mergeCell ref="F246:I246"/>
    <mergeCell ref="L246:M246"/>
    <mergeCell ref="N246:Q246"/>
    <mergeCell ref="F247:I247"/>
    <mergeCell ref="L247:M247"/>
    <mergeCell ref="N247:Q247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N253:Q253"/>
    <mergeCell ref="N257:Q257"/>
    <mergeCell ref="H1:K1"/>
    <mergeCell ref="S2:AC2"/>
    <mergeCell ref="F258:I258"/>
    <mergeCell ref="L258:M258"/>
    <mergeCell ref="N258:Q258"/>
    <mergeCell ref="F259:I259"/>
    <mergeCell ref="L259:M259"/>
    <mergeCell ref="N259:Q259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45:I245"/>
    <mergeCell ref="L245:M245"/>
    <mergeCell ref="N245:Q245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201722 - Snežnica -  - 20...</vt:lpstr>
      <vt:lpstr>'201722 - Snežnica -  - 20...'!Názvy_tlače</vt:lpstr>
      <vt:lpstr>'Rekapitulácia stavby'!Názvy_tlače</vt:lpstr>
      <vt:lpstr>'201722 - Snežnica -  - 20...'!Oblasť_tlače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PC-PC\PC</dc:creator>
  <cp:lastModifiedBy>SMIEŠKOVÁ Veronika</cp:lastModifiedBy>
  <dcterms:created xsi:type="dcterms:W3CDTF">2017-10-02T11:11:19Z</dcterms:created>
  <dcterms:modified xsi:type="dcterms:W3CDTF">2017-11-20T09:49:32Z</dcterms:modified>
</cp:coreProperties>
</file>